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45" yWindow="-75" windowWidth="11295" windowHeight="6495" activeTab="5"/>
  </bookViews>
  <sheets>
    <sheet name="Data" sheetId="11" r:id="rId1"/>
    <sheet name="SalaryParticulars" sheetId="20" r:id="rId2"/>
    <sheet name="Ascessment form" sheetId="1" r:id="rId3"/>
    <sheet name="house rent reciept" sheetId="31" r:id="rId4"/>
    <sheet name="Form 16(page1)" sheetId="22" r:id="rId5"/>
    <sheet name="Form 16(page2)" sheetId="23" r:id="rId6"/>
  </sheets>
  <definedNames>
    <definedName name="_xlnm._FilterDatabase" localSheetId="0" hidden="1">Data!#REF!</definedName>
    <definedName name="_xlnm.Print_Area" localSheetId="2">'Ascessment form'!$A$1:$J$64</definedName>
    <definedName name="_xlnm.Print_Area" localSheetId="4">'Form 16(page1)'!$A$1:$M$50</definedName>
    <definedName name="_xlnm.Print_Area" localSheetId="3">'house rent reciept'!$A$2:$G$25</definedName>
    <definedName name="_xlnm.Print_Area" localSheetId="1">SalaryParticulars!$A$2:$W$32</definedName>
  </definedNames>
  <calcPr calcId="124519"/>
</workbook>
</file>

<file path=xl/calcChain.xml><?xml version="1.0" encoding="utf-8"?>
<calcChain xmlns="http://schemas.openxmlformats.org/spreadsheetml/2006/main">
  <c r="H21" i="1"/>
  <c r="J7" i="20"/>
  <c r="J8"/>
  <c r="J9"/>
  <c r="J10"/>
  <c r="J11"/>
  <c r="J12"/>
  <c r="J13"/>
  <c r="J14"/>
  <c r="J15"/>
  <c r="J16"/>
  <c r="J17"/>
  <c r="J18"/>
  <c r="J19"/>
  <c r="J20"/>
  <c r="K4" i="11"/>
  <c r="L4"/>
  <c r="T5"/>
  <c r="T6"/>
  <c r="T7"/>
  <c r="S5"/>
  <c r="S6"/>
  <c r="S7"/>
  <c r="S8"/>
  <c r="S9"/>
  <c r="S10"/>
  <c r="S11"/>
  <c r="S12"/>
  <c r="S13"/>
  <c r="S14"/>
  <c r="S15"/>
  <c r="Q12"/>
  <c r="Q13"/>
  <c r="Q14"/>
  <c r="Q15"/>
  <c r="Q5"/>
  <c r="Q6"/>
  <c r="Q7"/>
  <c r="Q8"/>
  <c r="Q9"/>
  <c r="Q10"/>
  <c r="Q11"/>
  <c r="P5"/>
  <c r="P6"/>
  <c r="P7"/>
  <c r="P8"/>
  <c r="T8" s="1"/>
  <c r="P9"/>
  <c r="T9" s="1"/>
  <c r="P10"/>
  <c r="T10" s="1"/>
  <c r="P11"/>
  <c r="T11" s="1"/>
  <c r="P12"/>
  <c r="T12" s="1"/>
  <c r="P13"/>
  <c r="T13" s="1"/>
  <c r="P14"/>
  <c r="T14" s="1"/>
  <c r="P15"/>
  <c r="T15" s="1"/>
  <c r="AT41" l="1"/>
  <c r="AT42"/>
  <c r="E42" s="1"/>
  <c r="AT43"/>
  <c r="E43" s="1"/>
  <c r="G110" s="1"/>
  <c r="E88"/>
  <c r="H39" i="1" s="1"/>
  <c r="G8" i="23" s="1"/>
  <c r="I8" s="1"/>
  <c r="K8" s="1"/>
  <c r="S27" i="20"/>
  <c r="H26" i="1"/>
  <c r="E43" i="22" s="1"/>
  <c r="J57" i="1"/>
  <c r="A6" i="22"/>
  <c r="H24" i="1"/>
  <c r="H47" i="23"/>
  <c r="H48"/>
  <c r="A8" i="22"/>
  <c r="A26" i="20"/>
  <c r="A25"/>
  <c r="E39" i="11"/>
  <c r="C103"/>
  <c r="C102"/>
  <c r="C101"/>
  <c r="C100"/>
  <c r="C99"/>
  <c r="C98"/>
  <c r="C97"/>
  <c r="C96"/>
  <c r="C95"/>
  <c r="C94"/>
  <c r="C93"/>
  <c r="C92"/>
  <c r="F25"/>
  <c r="H40" i="1"/>
  <c r="G9" i="23" s="1"/>
  <c r="I9" s="1"/>
  <c r="K9" s="1"/>
  <c r="AU27" i="20"/>
  <c r="AI27"/>
  <c r="AQ27" s="1"/>
  <c r="K26"/>
  <c r="K25"/>
  <c r="F27"/>
  <c r="M26"/>
  <c r="M25"/>
  <c r="Q26"/>
  <c r="N26"/>
  <c r="J26"/>
  <c r="I26"/>
  <c r="H26"/>
  <c r="G26"/>
  <c r="D26"/>
  <c r="N25"/>
  <c r="N27" s="1"/>
  <c r="Q25"/>
  <c r="J25"/>
  <c r="I25"/>
  <c r="H25"/>
  <c r="G25"/>
  <c r="D25"/>
  <c r="B42" i="22"/>
  <c r="B43"/>
  <c r="B44"/>
  <c r="B45"/>
  <c r="B7" i="31"/>
  <c r="C40" i="23"/>
  <c r="G6" i="22"/>
  <c r="D8"/>
  <c r="G8"/>
  <c r="D2" i="1"/>
  <c r="I2"/>
  <c r="D3"/>
  <c r="I3"/>
  <c r="D4"/>
  <c r="I4"/>
  <c r="D5"/>
  <c r="D6"/>
  <c r="J18"/>
  <c r="C25"/>
  <c r="H25"/>
  <c r="E42" i="22" s="1"/>
  <c r="C26" i="1"/>
  <c r="C27"/>
  <c r="H27"/>
  <c r="E44" i="22" s="1"/>
  <c r="C28" i="1"/>
  <c r="H28"/>
  <c r="E45" i="22" s="1"/>
  <c r="H29" i="1"/>
  <c r="E47" i="22" s="1"/>
  <c r="I47" s="1"/>
  <c r="M47" s="1"/>
  <c r="H32" i="1"/>
  <c r="H35"/>
  <c r="G4" i="23" s="1"/>
  <c r="I4" s="1"/>
  <c r="K4" s="1"/>
  <c r="H36" i="1"/>
  <c r="G5" i="23" s="1"/>
  <c r="I5" s="1"/>
  <c r="K5" s="1"/>
  <c r="H37" i="1"/>
  <c r="G6" i="23" s="1"/>
  <c r="I6" s="1"/>
  <c r="K6" s="1"/>
  <c r="J53" i="1"/>
  <c r="J54"/>
  <c r="G2" i="20"/>
  <c r="G4"/>
  <c r="T4"/>
  <c r="F6"/>
  <c r="AD18"/>
  <c r="AD19"/>
  <c r="AD20"/>
  <c r="AD21"/>
  <c r="O27"/>
  <c r="P27"/>
  <c r="R27"/>
  <c r="T27"/>
  <c r="F21" i="11"/>
  <c r="G21"/>
  <c r="F22"/>
  <c r="G22"/>
  <c r="K15" s="1"/>
  <c r="G33"/>
  <c r="H33"/>
  <c r="G34"/>
  <c r="H34"/>
  <c r="G35"/>
  <c r="H35"/>
  <c r="G36"/>
  <c r="H36"/>
  <c r="U39"/>
  <c r="U44" s="1"/>
  <c r="AD27" i="20" s="1"/>
  <c r="F107" i="11"/>
  <c r="M14"/>
  <c r="M8"/>
  <c r="M4"/>
  <c r="M13"/>
  <c r="M9"/>
  <c r="M5"/>
  <c r="F39" l="1"/>
  <c r="K6"/>
  <c r="K8"/>
  <c r="K10"/>
  <c r="K12"/>
  <c r="K14"/>
  <c r="K5"/>
  <c r="K7"/>
  <c r="K9"/>
  <c r="K11"/>
  <c r="K13"/>
  <c r="J21"/>
  <c r="J32" i="1"/>
  <c r="M50" i="22" s="1"/>
  <c r="M7" i="11"/>
  <c r="M11"/>
  <c r="M15"/>
  <c r="M6"/>
  <c r="M12"/>
  <c r="M10"/>
  <c r="U41"/>
  <c r="AD3" i="20" s="1"/>
  <c r="AD24" s="1"/>
  <c r="U43" i="11"/>
  <c r="AD5" i="20" s="1"/>
  <c r="AD26" s="1"/>
  <c r="U40" i="11"/>
  <c r="AD2" i="20" s="1"/>
  <c r="U42" i="11"/>
  <c r="AD4" i="20" s="1"/>
  <c r="AD25" s="1"/>
  <c r="AD1"/>
  <c r="AD22" s="1"/>
  <c r="K27"/>
  <c r="J55" i="1"/>
  <c r="J56" s="1"/>
  <c r="J58" s="1"/>
  <c r="J17" s="1"/>
  <c r="M32" i="22" s="1"/>
  <c r="W25" i="20"/>
  <c r="L26"/>
  <c r="L5" i="11"/>
  <c r="L6" s="1"/>
  <c r="L7" s="1"/>
  <c r="L8" s="1"/>
  <c r="L9" s="1"/>
  <c r="L10" s="1"/>
  <c r="L11" s="1"/>
  <c r="L12" s="1"/>
  <c r="L13" s="1"/>
  <c r="L14" s="1"/>
  <c r="L15" s="1"/>
  <c r="L25" i="20"/>
  <c r="W26"/>
  <c r="J27"/>
  <c r="G109" i="11"/>
  <c r="F110" s="1"/>
  <c r="AT40" l="1"/>
  <c r="AF1" i="20"/>
  <c r="AH1" s="1"/>
  <c r="AF2"/>
  <c r="AF3"/>
  <c r="AD23"/>
  <c r="AE23" s="1"/>
  <c r="AF4"/>
  <c r="AF5"/>
  <c r="AE25" l="1"/>
  <c r="AH4"/>
  <c r="AH3"/>
  <c r="E40" i="11"/>
  <c r="G107" s="1"/>
  <c r="AE20" i="20"/>
  <c r="AE6"/>
  <c r="AF6" s="1"/>
  <c r="AE12"/>
  <c r="AE13"/>
  <c r="AH5"/>
  <c r="AE18"/>
  <c r="AH2"/>
  <c r="AE24"/>
  <c r="AE16"/>
  <c r="AE8"/>
  <c r="AE21"/>
  <c r="AE22"/>
  <c r="AE27"/>
  <c r="AE11"/>
  <c r="AE19"/>
  <c r="AE14"/>
  <c r="AE17"/>
  <c r="AE9"/>
  <c r="AE26"/>
  <c r="AE10"/>
  <c r="AE15"/>
  <c r="AI4" l="1"/>
  <c r="AI2"/>
  <c r="AI1"/>
  <c r="AI5"/>
  <c r="AJ5" s="1"/>
  <c r="AI3"/>
  <c r="AJ2" l="1"/>
  <c r="J5" i="11" s="1"/>
  <c r="J6"/>
  <c r="AJ1" i="20"/>
  <c r="AK1" s="1"/>
  <c r="AK5"/>
  <c r="E41" i="11"/>
  <c r="J12" l="1"/>
  <c r="J11"/>
  <c r="J13"/>
  <c r="J9"/>
  <c r="AK2" i="20"/>
  <c r="J15" i="11"/>
  <c r="J14"/>
  <c r="J7"/>
  <c r="J10"/>
  <c r="J8"/>
  <c r="J4"/>
  <c r="AJ4" i="20"/>
  <c r="AJ3"/>
  <c r="G108" i="11"/>
  <c r="AK4" i="20" l="1"/>
  <c r="AK3"/>
  <c r="F108" i="11"/>
  <c r="F109"/>
  <c r="N15" l="1"/>
  <c r="O15"/>
  <c r="R15"/>
  <c r="U15"/>
  <c r="R13"/>
  <c r="U13"/>
  <c r="R8"/>
  <c r="U8"/>
  <c r="R9"/>
  <c r="U9"/>
  <c r="R10"/>
  <c r="U10"/>
  <c r="R12"/>
  <c r="U12"/>
  <c r="R14"/>
  <c r="U14"/>
  <c r="R6"/>
  <c r="U6"/>
  <c r="R5"/>
  <c r="U5"/>
  <c r="R11"/>
  <c r="U11"/>
  <c r="R7"/>
  <c r="U7"/>
  <c r="N13"/>
  <c r="O13"/>
  <c r="N8"/>
  <c r="O8"/>
  <c r="N9"/>
  <c r="O9"/>
  <c r="N10"/>
  <c r="O10"/>
  <c r="N12"/>
  <c r="O12"/>
  <c r="N14"/>
  <c r="O14"/>
  <c r="N6"/>
  <c r="O6"/>
  <c r="N5"/>
  <c r="O5"/>
  <c r="N11"/>
  <c r="O11"/>
  <c r="N7"/>
  <c r="O7"/>
  <c r="O19" l="1"/>
  <c r="M23" i="20" s="1"/>
  <c r="N19" i="11"/>
  <c r="G23" i="20" s="1"/>
  <c r="L23" s="1"/>
  <c r="Q23" s="1"/>
  <c r="N21" i="11"/>
  <c r="O21"/>
  <c r="M24" i="20" s="1"/>
  <c r="M22"/>
  <c r="P21" i="11" l="1"/>
  <c r="W23" i="20"/>
  <c r="P19" i="11"/>
  <c r="G24" i="20"/>
  <c r="L24" s="1"/>
  <c r="Q24" s="1"/>
  <c r="W24" s="1"/>
  <c r="M27"/>
  <c r="D40" i="23" l="1"/>
  <c r="AU6" i="20"/>
  <c r="E41" i="22"/>
  <c r="AU16" i="20"/>
  <c r="AU14"/>
  <c r="AU15"/>
  <c r="AU19"/>
  <c r="AU12"/>
  <c r="AU17"/>
  <c r="AU10"/>
  <c r="AU13"/>
  <c r="AU8"/>
  <c r="AU11"/>
  <c r="AU9"/>
  <c r="AU20"/>
  <c r="AU24"/>
  <c r="AU21"/>
  <c r="AU23"/>
  <c r="AU22"/>
  <c r="AU18"/>
  <c r="AU26"/>
  <c r="AU25"/>
  <c r="AU7"/>
  <c r="AE7"/>
  <c r="AF7" s="1"/>
  <c r="AF8" l="1"/>
  <c r="AF9" s="1"/>
  <c r="AF10" s="1"/>
  <c r="AF11" s="1"/>
  <c r="AF12" s="1"/>
  <c r="AF13" s="1"/>
  <c r="AF14" s="1"/>
  <c r="AF15" s="1"/>
  <c r="AF16" s="1"/>
  <c r="AF17" s="1"/>
  <c r="AF18" s="1"/>
  <c r="AF19" s="1"/>
  <c r="AF20" s="1"/>
  <c r="AF21" s="1"/>
  <c r="AF22" s="1"/>
  <c r="AF23" s="1"/>
  <c r="AF24" s="1"/>
  <c r="AF25" s="1"/>
  <c r="AF26" s="1"/>
  <c r="AF27" s="1"/>
  <c r="AG12" l="1"/>
  <c r="AG20"/>
  <c r="AG7"/>
  <c r="AG15"/>
  <c r="AG23"/>
  <c r="AG6"/>
  <c r="AH6" s="1"/>
  <c r="AG14"/>
  <c r="AG22"/>
  <c r="AG9"/>
  <c r="AG17"/>
  <c r="AG25"/>
  <c r="AG8"/>
  <c r="AG16"/>
  <c r="AG24"/>
  <c r="AG11"/>
  <c r="AG19"/>
  <c r="AG27"/>
  <c r="AG10"/>
  <c r="AG18"/>
  <c r="AG26"/>
  <c r="AG13"/>
  <c r="AG21"/>
  <c r="A6" l="1"/>
  <c r="AL6"/>
  <c r="AP6"/>
  <c r="AJ6"/>
  <c r="X6" s="1"/>
  <c r="AM6"/>
  <c r="AH7"/>
  <c r="AL7" s="1"/>
  <c r="AN6" l="1"/>
  <c r="AM7"/>
  <c r="AN7" s="1"/>
  <c r="AJ7"/>
  <c r="X7" s="1"/>
  <c r="A7"/>
  <c r="AP7"/>
  <c r="AI6"/>
  <c r="AQ6" s="1"/>
  <c r="AR6" s="1"/>
  <c r="AH8"/>
  <c r="AL8" s="1"/>
  <c r="AX6" l="1"/>
  <c r="AV6"/>
  <c r="AY6"/>
  <c r="AW6"/>
  <c r="AH9"/>
  <c r="AL9" s="1"/>
  <c r="A8"/>
  <c r="AP8"/>
  <c r="AM8"/>
  <c r="AN8" s="1"/>
  <c r="AJ8"/>
  <c r="X8" s="1"/>
  <c r="AI7"/>
  <c r="AQ7" s="1"/>
  <c r="AR7" s="1"/>
  <c r="AK6"/>
  <c r="D6" s="1"/>
  <c r="B6"/>
  <c r="J6" l="1"/>
  <c r="Y6" s="1"/>
  <c r="G6"/>
  <c r="AS6"/>
  <c r="I6"/>
  <c r="AT6"/>
  <c r="AO6"/>
  <c r="E6" s="1"/>
  <c r="C6"/>
  <c r="B7"/>
  <c r="AK7"/>
  <c r="D7" s="1"/>
  <c r="AH10"/>
  <c r="AL10" s="1"/>
  <c r="A9"/>
  <c r="AJ9"/>
  <c r="X9" s="1"/>
  <c r="AP9"/>
  <c r="AM9"/>
  <c r="AN9" s="1"/>
  <c r="AI8"/>
  <c r="AQ8" s="1"/>
  <c r="AR8" s="1"/>
  <c r="AX7"/>
  <c r="AW7"/>
  <c r="AY7"/>
  <c r="AV7"/>
  <c r="AV8"/>
  <c r="AX8"/>
  <c r="AY8"/>
  <c r="AW8"/>
  <c r="Z8"/>
  <c r="AA8"/>
  <c r="K6" l="1"/>
  <c r="K7"/>
  <c r="AT7"/>
  <c r="Y7"/>
  <c r="AO7"/>
  <c r="E7" s="1"/>
  <c r="AS7"/>
  <c r="B8"/>
  <c r="AK8"/>
  <c r="D8" s="1"/>
  <c r="AA9"/>
  <c r="Z9"/>
  <c r="AH11"/>
  <c r="AL11" s="1"/>
  <c r="AI9"/>
  <c r="AQ9" s="1"/>
  <c r="AR9" s="1"/>
  <c r="AJ10"/>
  <c r="X10" s="1"/>
  <c r="A10"/>
  <c r="AP10"/>
  <c r="AM10"/>
  <c r="AN10" s="1"/>
  <c r="AV9"/>
  <c r="AX9"/>
  <c r="AY9"/>
  <c r="AW9"/>
  <c r="I7"/>
  <c r="C7"/>
  <c r="S6"/>
  <c r="R6"/>
  <c r="M6"/>
  <c r="V6"/>
  <c r="O6"/>
  <c r="T6"/>
  <c r="H6"/>
  <c r="K8" l="1"/>
  <c r="Y8"/>
  <c r="F7"/>
  <c r="G7"/>
  <c r="Q7" s="1"/>
  <c r="H7"/>
  <c r="Q6"/>
  <c r="L6"/>
  <c r="B28" i="23"/>
  <c r="E28" s="1"/>
  <c r="R7" i="20"/>
  <c r="M7"/>
  <c r="T7"/>
  <c r="S7"/>
  <c r="O7"/>
  <c r="V7"/>
  <c r="B29" i="23" s="1"/>
  <c r="E29" s="1"/>
  <c r="AH12" i="20"/>
  <c r="AL12" s="1"/>
  <c r="AI10"/>
  <c r="AQ10" s="1"/>
  <c r="AR10" s="1"/>
  <c r="AJ11"/>
  <c r="X11" s="1"/>
  <c r="AM11"/>
  <c r="AN11" s="1"/>
  <c r="AP11"/>
  <c r="A11"/>
  <c r="Z10"/>
  <c r="AA10"/>
  <c r="AK9"/>
  <c r="D9" s="1"/>
  <c r="B9"/>
  <c r="I8"/>
  <c r="C8"/>
  <c r="AT8"/>
  <c r="AO8"/>
  <c r="E8" s="1"/>
  <c r="AS8"/>
  <c r="K9" l="1"/>
  <c r="Y9"/>
  <c r="L7"/>
  <c r="N7" s="1"/>
  <c r="W7" s="1"/>
  <c r="U10"/>
  <c r="C9"/>
  <c r="I9"/>
  <c r="AS9"/>
  <c r="AT9"/>
  <c r="AO9"/>
  <c r="E9" s="1"/>
  <c r="AW11"/>
  <c r="AY11"/>
  <c r="AV11"/>
  <c r="AX11"/>
  <c r="AA11"/>
  <c r="Z11"/>
  <c r="B10"/>
  <c r="AK10"/>
  <c r="D10" s="1"/>
  <c r="N6"/>
  <c r="AV10"/>
  <c r="AY10"/>
  <c r="AX10"/>
  <c r="AW10"/>
  <c r="G8"/>
  <c r="H8"/>
  <c r="F8"/>
  <c r="S8"/>
  <c r="O8"/>
  <c r="V8"/>
  <c r="B30" i="23" s="1"/>
  <c r="E30" s="1"/>
  <c r="R8" i="20"/>
  <c r="T8"/>
  <c r="M8"/>
  <c r="AH13"/>
  <c r="AL13" s="1"/>
  <c r="A12"/>
  <c r="AP12"/>
  <c r="AM12"/>
  <c r="AN12" s="1"/>
  <c r="AJ12"/>
  <c r="X12" s="1"/>
  <c r="AI11"/>
  <c r="AQ11" s="1"/>
  <c r="AR11" s="1"/>
  <c r="AS10" l="1"/>
  <c r="K10"/>
  <c r="H10"/>
  <c r="Y10"/>
  <c r="AO10"/>
  <c r="E10" s="1"/>
  <c r="B11"/>
  <c r="AK11"/>
  <c r="D11" s="1"/>
  <c r="AA12"/>
  <c r="Z12"/>
  <c r="AH14"/>
  <c r="AL14" s="1"/>
  <c r="AJ13"/>
  <c r="X13" s="1"/>
  <c r="AP13"/>
  <c r="A13"/>
  <c r="AI12"/>
  <c r="AQ12" s="1"/>
  <c r="AR12" s="1"/>
  <c r="AM13"/>
  <c r="AN13" s="1"/>
  <c r="L8"/>
  <c r="Q8"/>
  <c r="W6"/>
  <c r="O9"/>
  <c r="S9"/>
  <c r="M9"/>
  <c r="T9"/>
  <c r="R9"/>
  <c r="V9"/>
  <c r="AV12"/>
  <c r="AT10"/>
  <c r="I10"/>
  <c r="C10"/>
  <c r="G9"/>
  <c r="Q9" s="1"/>
  <c r="H9"/>
  <c r="F9"/>
  <c r="K11" l="1"/>
  <c r="AW12"/>
  <c r="Y11"/>
  <c r="G10"/>
  <c r="Q10" s="1"/>
  <c r="F10"/>
  <c r="AX12"/>
  <c r="AY12"/>
  <c r="B31" i="23"/>
  <c r="E31" s="1"/>
  <c r="AK12" i="20"/>
  <c r="D12" s="1"/>
  <c r="B12"/>
  <c r="Z13"/>
  <c r="AA13"/>
  <c r="C11"/>
  <c r="I11"/>
  <c r="AO11"/>
  <c r="E11" s="1"/>
  <c r="AS11"/>
  <c r="AT11"/>
  <c r="L9"/>
  <c r="N9" s="1"/>
  <c r="W9" s="1"/>
  <c r="T10"/>
  <c r="S10"/>
  <c r="V10"/>
  <c r="B32" i="23" s="1"/>
  <c r="E32" s="1"/>
  <c r="O10" i="20"/>
  <c r="R10"/>
  <c r="M10"/>
  <c r="N8"/>
  <c r="AH15"/>
  <c r="AL15" s="1"/>
  <c r="AI13"/>
  <c r="AQ13" s="1"/>
  <c r="AR13" s="1"/>
  <c r="AP14"/>
  <c r="AJ14"/>
  <c r="X14" s="1"/>
  <c r="A14"/>
  <c r="AM14"/>
  <c r="AN14" s="1"/>
  <c r="Y12" l="1"/>
  <c r="K12"/>
  <c r="AW13"/>
  <c r="L10"/>
  <c r="N10" s="1"/>
  <c r="W10" s="1"/>
  <c r="AV13"/>
  <c r="AX13"/>
  <c r="AY13"/>
  <c r="AK13"/>
  <c r="D13" s="1"/>
  <c r="B13"/>
  <c r="S11"/>
  <c r="O11"/>
  <c r="V11"/>
  <c r="B33" i="23" s="1"/>
  <c r="E33" s="1"/>
  <c r="R11" i="20"/>
  <c r="T11"/>
  <c r="M11"/>
  <c r="AA14"/>
  <c r="Z14"/>
  <c r="AH16"/>
  <c r="AL16" s="1"/>
  <c r="AI14"/>
  <c r="AQ14" s="1"/>
  <c r="AR14" s="1"/>
  <c r="AM15"/>
  <c r="AN15" s="1"/>
  <c r="AP15"/>
  <c r="A15"/>
  <c r="AJ15"/>
  <c r="X15" s="1"/>
  <c r="W8"/>
  <c r="F11"/>
  <c r="G11"/>
  <c r="H11"/>
  <c r="U11"/>
  <c r="C12"/>
  <c r="I12"/>
  <c r="AT12"/>
  <c r="AS12"/>
  <c r="AO12"/>
  <c r="E12" s="1"/>
  <c r="U13"/>
  <c r="Y13" l="1"/>
  <c r="K13"/>
  <c r="L11"/>
  <c r="N11" s="1"/>
  <c r="Q11"/>
  <c r="AH17"/>
  <c r="AL17" s="1"/>
  <c r="A16"/>
  <c r="AM16"/>
  <c r="AN16" s="1"/>
  <c r="AI15"/>
  <c r="AQ15" s="1"/>
  <c r="AR15" s="1"/>
  <c r="AP16"/>
  <c r="AJ16"/>
  <c r="X16" s="1"/>
  <c r="AX14"/>
  <c r="AV14"/>
  <c r="AW14"/>
  <c r="AY14"/>
  <c r="C13"/>
  <c r="I13"/>
  <c r="AS13"/>
  <c r="AO13"/>
  <c r="E13" s="1"/>
  <c r="AT13"/>
  <c r="U12"/>
  <c r="F12"/>
  <c r="H12"/>
  <c r="G12"/>
  <c r="Q12" s="1"/>
  <c r="S12"/>
  <c r="M12"/>
  <c r="R12"/>
  <c r="T12"/>
  <c r="O12"/>
  <c r="V12"/>
  <c r="Z15"/>
  <c r="AA15"/>
  <c r="B14"/>
  <c r="AK14"/>
  <c r="D14" s="1"/>
  <c r="K14" l="1"/>
  <c r="AY15"/>
  <c r="AS14"/>
  <c r="Y14"/>
  <c r="AW15"/>
  <c r="AV15"/>
  <c r="AX15"/>
  <c r="W11"/>
  <c r="L12"/>
  <c r="N12" s="1"/>
  <c r="W12" s="1"/>
  <c r="R13"/>
  <c r="T13"/>
  <c r="V13"/>
  <c r="B35" i="23" s="1"/>
  <c r="E35" s="1"/>
  <c r="S13" i="20"/>
  <c r="O13"/>
  <c r="M13"/>
  <c r="AH18"/>
  <c r="AM17"/>
  <c r="AN17" s="1"/>
  <c r="AI16"/>
  <c r="AQ16" s="1"/>
  <c r="AR16" s="1"/>
  <c r="AP17"/>
  <c r="A17"/>
  <c r="AJ17"/>
  <c r="X17" s="1"/>
  <c r="C14"/>
  <c r="I14"/>
  <c r="B34" i="23"/>
  <c r="E34" s="1"/>
  <c r="G13" i="20"/>
  <c r="Q13" s="1"/>
  <c r="F13"/>
  <c r="H13"/>
  <c r="AK15"/>
  <c r="D15" s="1"/>
  <c r="B15"/>
  <c r="AA16"/>
  <c r="Z16"/>
  <c r="AO14"/>
  <c r="E14" s="1"/>
  <c r="AT14"/>
  <c r="Y15" l="1"/>
  <c r="K15"/>
  <c r="AN18"/>
  <c r="AL18"/>
  <c r="L13"/>
  <c r="N13" s="1"/>
  <c r="W13" s="1"/>
  <c r="AY16"/>
  <c r="AW16"/>
  <c r="AX16"/>
  <c r="AV16"/>
  <c r="I15"/>
  <c r="C15"/>
  <c r="T15" s="1"/>
  <c r="AT15"/>
  <c r="D22"/>
  <c r="AS15"/>
  <c r="AO15"/>
  <c r="E15" s="1"/>
  <c r="E22" s="1"/>
  <c r="E27" s="1"/>
  <c r="T14"/>
  <c r="S14"/>
  <c r="M14"/>
  <c r="R14"/>
  <c r="O14"/>
  <c r="V14"/>
  <c r="B36" i="23" s="1"/>
  <c r="E36" s="1"/>
  <c r="AH19" i="20"/>
  <c r="AP18"/>
  <c r="AJ18"/>
  <c r="X18" s="1"/>
  <c r="AI17"/>
  <c r="AQ17" s="1"/>
  <c r="AR17" s="1"/>
  <c r="AM18"/>
  <c r="A18"/>
  <c r="H14"/>
  <c r="G14"/>
  <c r="Q14" s="1"/>
  <c r="F14"/>
  <c r="U14"/>
  <c r="Z17"/>
  <c r="AA17"/>
  <c r="B16"/>
  <c r="AK16"/>
  <c r="D16" s="1"/>
  <c r="U16"/>
  <c r="Y16" l="1"/>
  <c r="K16"/>
  <c r="AN19"/>
  <c r="AL19"/>
  <c r="AW17"/>
  <c r="AV17"/>
  <c r="AX17"/>
  <c r="AY17"/>
  <c r="L14"/>
  <c r="N14" s="1"/>
  <c r="W14" s="1"/>
  <c r="U17"/>
  <c r="AO16"/>
  <c r="E16" s="1"/>
  <c r="I16"/>
  <c r="I22" s="1"/>
  <c r="I27" s="1"/>
  <c r="C16"/>
  <c r="AH20"/>
  <c r="AI18"/>
  <c r="AQ18" s="1"/>
  <c r="AR18" s="1"/>
  <c r="A19"/>
  <c r="AM19"/>
  <c r="AJ19"/>
  <c r="X19" s="1"/>
  <c r="AP19"/>
  <c r="U15"/>
  <c r="F15"/>
  <c r="H15"/>
  <c r="H22" s="1"/>
  <c r="H27" s="1"/>
  <c r="G15"/>
  <c r="G22" s="1"/>
  <c r="G27" s="1"/>
  <c r="S15"/>
  <c r="O15"/>
  <c r="R15"/>
  <c r="M15"/>
  <c r="V15"/>
  <c r="B37" i="23" s="1"/>
  <c r="E37" s="1"/>
  <c r="AS16" i="20"/>
  <c r="AT16"/>
  <c r="D27"/>
  <c r="AA18"/>
  <c r="Z18"/>
  <c r="AK17"/>
  <c r="D17" s="1"/>
  <c r="B17"/>
  <c r="Y17" l="1"/>
  <c r="K17"/>
  <c r="AN20"/>
  <c r="AL20"/>
  <c r="AY18"/>
  <c r="AX18"/>
  <c r="AV18"/>
  <c r="AW18"/>
  <c r="Q22"/>
  <c r="W22" s="1"/>
  <c r="W27" s="1"/>
  <c r="Q15"/>
  <c r="L15"/>
  <c r="N15" s="1"/>
  <c r="U18"/>
  <c r="L22"/>
  <c r="L27" s="1"/>
  <c r="AX19"/>
  <c r="AW19"/>
  <c r="AV19"/>
  <c r="AY19"/>
  <c r="AA19"/>
  <c r="Z19"/>
  <c r="T16"/>
  <c r="S16"/>
  <c r="V16"/>
  <c r="B38" i="23" s="1"/>
  <c r="E38" s="1"/>
  <c r="R16" i="20"/>
  <c r="M16"/>
  <c r="O16"/>
  <c r="AS17"/>
  <c r="I17"/>
  <c r="C17"/>
  <c r="AT17"/>
  <c r="AO17"/>
  <c r="E17" s="1"/>
  <c r="F16"/>
  <c r="G16"/>
  <c r="Q16" s="1"/>
  <c r="H16"/>
  <c r="AK18"/>
  <c r="D18" s="1"/>
  <c r="B18"/>
  <c r="AH21"/>
  <c r="A20"/>
  <c r="AJ20"/>
  <c r="X20" s="1"/>
  <c r="AP20"/>
  <c r="AI19"/>
  <c r="AQ19" s="1"/>
  <c r="AR19" s="1"/>
  <c r="AM20"/>
  <c r="Y18" l="1"/>
  <c r="K18"/>
  <c r="AN21"/>
  <c r="AL21"/>
  <c r="W15"/>
  <c r="Q27"/>
  <c r="L16"/>
  <c r="N16" s="1"/>
  <c r="W16" s="1"/>
  <c r="AY20"/>
  <c r="AX20"/>
  <c r="AV20"/>
  <c r="AO20"/>
  <c r="AW20"/>
  <c r="B19"/>
  <c r="AK19"/>
  <c r="D19" s="1"/>
  <c r="Z20"/>
  <c r="AA20"/>
  <c r="AH22"/>
  <c r="AI20"/>
  <c r="AQ20" s="1"/>
  <c r="AR20" s="1"/>
  <c r="AM21"/>
  <c r="AP21"/>
  <c r="AJ21"/>
  <c r="AO18"/>
  <c r="E18" s="1"/>
  <c r="C18"/>
  <c r="I18"/>
  <c r="AS18"/>
  <c r="AT18"/>
  <c r="G17"/>
  <c r="Q17" s="1"/>
  <c r="F17"/>
  <c r="H17"/>
  <c r="D21"/>
  <c r="D28" s="1"/>
  <c r="T17"/>
  <c r="S17"/>
  <c r="R17"/>
  <c r="O17"/>
  <c r="M17"/>
  <c r="V17"/>
  <c r="U19"/>
  <c r="K19" l="1"/>
  <c r="AN22"/>
  <c r="AL22"/>
  <c r="Y19"/>
  <c r="U20"/>
  <c r="U21" s="1"/>
  <c r="H38" i="1" s="1"/>
  <c r="L17" i="20"/>
  <c r="N17" s="1"/>
  <c r="W17" s="1"/>
  <c r="AO21"/>
  <c r="AX21"/>
  <c r="AW21"/>
  <c r="AY21"/>
  <c r="AV21"/>
  <c r="G18"/>
  <c r="Q18" s="1"/>
  <c r="H18"/>
  <c r="F18"/>
  <c r="T18"/>
  <c r="M18"/>
  <c r="R18"/>
  <c r="O18"/>
  <c r="S18"/>
  <c r="V18"/>
  <c r="P18"/>
  <c r="AK20"/>
  <c r="D20" s="1"/>
  <c r="B20"/>
  <c r="AH23"/>
  <c r="AJ22"/>
  <c r="AI21"/>
  <c r="AM22"/>
  <c r="AP22"/>
  <c r="AO19"/>
  <c r="E19" s="1"/>
  <c r="I19"/>
  <c r="C19"/>
  <c r="V19" s="1"/>
  <c r="AT19"/>
  <c r="AS19"/>
  <c r="AK21" l="1"/>
  <c r="AS21" s="1"/>
  <c r="AQ21"/>
  <c r="AR21" s="1"/>
  <c r="K20"/>
  <c r="AN23"/>
  <c r="AL23"/>
  <c r="E20"/>
  <c r="E21" s="1"/>
  <c r="E28" s="1"/>
  <c r="L18"/>
  <c r="N18" s="1"/>
  <c r="W18" s="1"/>
  <c r="G19"/>
  <c r="Q19" s="1"/>
  <c r="H19"/>
  <c r="F19"/>
  <c r="S19"/>
  <c r="M19"/>
  <c r="O19"/>
  <c r="P19"/>
  <c r="R19"/>
  <c r="T19"/>
  <c r="U28"/>
  <c r="AW22"/>
  <c r="AO22"/>
  <c r="AY22"/>
  <c r="AV22"/>
  <c r="AX22"/>
  <c r="AH24"/>
  <c r="AJ23"/>
  <c r="AP23"/>
  <c r="AI22"/>
  <c r="AM23"/>
  <c r="I20"/>
  <c r="I21" s="1"/>
  <c r="I28" s="1"/>
  <c r="C20"/>
  <c r="V20" s="1"/>
  <c r="V21" s="1"/>
  <c r="V28" s="1"/>
  <c r="J49" i="1" s="1"/>
  <c r="AT20" i="20"/>
  <c r="AS20"/>
  <c r="AT21" l="1"/>
  <c r="AK22"/>
  <c r="AS22" s="1"/>
  <c r="AQ22"/>
  <c r="AR22" s="1"/>
  <c r="AN24"/>
  <c r="AL24"/>
  <c r="J21"/>
  <c r="J28" s="1"/>
  <c r="H11" i="1" s="1"/>
  <c r="Y20" i="20"/>
  <c r="Y28" s="1"/>
  <c r="L19"/>
  <c r="N19" s="1"/>
  <c r="W19" s="1"/>
  <c r="AV23"/>
  <c r="AX23"/>
  <c r="AW23"/>
  <c r="AO23"/>
  <c r="AY23"/>
  <c r="G20"/>
  <c r="F20"/>
  <c r="F21" s="1"/>
  <c r="F28" s="1"/>
  <c r="H20"/>
  <c r="H21" s="1"/>
  <c r="H28" s="1"/>
  <c r="M20"/>
  <c r="T20"/>
  <c r="T21" s="1"/>
  <c r="H12" i="1" s="1"/>
  <c r="P20" i="20"/>
  <c r="P21" s="1"/>
  <c r="P28" s="1"/>
  <c r="S20"/>
  <c r="S21" s="1"/>
  <c r="S28" s="1"/>
  <c r="H34" i="1" s="1"/>
  <c r="R20" i="20"/>
  <c r="R21" s="1"/>
  <c r="R28" s="1"/>
  <c r="H22" i="1" s="1"/>
  <c r="E39" i="22" s="1"/>
  <c r="O20" i="20"/>
  <c r="O21" s="1"/>
  <c r="O28" s="1"/>
  <c r="H23" i="1" s="1"/>
  <c r="E40" i="22" s="1"/>
  <c r="AH25" i="20"/>
  <c r="AI23"/>
  <c r="AJ24"/>
  <c r="AM24"/>
  <c r="AP24"/>
  <c r="AT22" l="1"/>
  <c r="AK23"/>
  <c r="AS23" s="1"/>
  <c r="AQ23"/>
  <c r="AR23" s="1"/>
  <c r="AN25"/>
  <c r="AL25"/>
  <c r="K21"/>
  <c r="K28" s="1"/>
  <c r="T28"/>
  <c r="G7" i="23"/>
  <c r="I7" s="1"/>
  <c r="K7" s="1"/>
  <c r="L20" i="20"/>
  <c r="AO24"/>
  <c r="AW24"/>
  <c r="AY24"/>
  <c r="AV24"/>
  <c r="AX24"/>
  <c r="G3" i="23"/>
  <c r="I3" s="1"/>
  <c r="K3" s="1"/>
  <c r="M21" i="20"/>
  <c r="M28" s="1"/>
  <c r="A54"/>
  <c r="E53" i="1"/>
  <c r="AH26" i="20"/>
  <c r="AP25"/>
  <c r="AM25"/>
  <c r="AJ25"/>
  <c r="AI24"/>
  <c r="Q20"/>
  <c r="Q21" s="1"/>
  <c r="Q28" s="1"/>
  <c r="G21"/>
  <c r="G28" s="1"/>
  <c r="AT23" l="1"/>
  <c r="AK24"/>
  <c r="AS24" s="1"/>
  <c r="AQ24"/>
  <c r="AR24" s="1"/>
  <c r="AN26"/>
  <c r="AL26"/>
  <c r="K10" i="23"/>
  <c r="H41" i="1"/>
  <c r="J41" s="1"/>
  <c r="L21" i="20"/>
  <c r="L28" s="1"/>
  <c r="J8" i="1" s="1"/>
  <c r="I18" i="22" s="1"/>
  <c r="M23" s="1"/>
  <c r="N20" i="20"/>
  <c r="N21" s="1"/>
  <c r="N28" s="1"/>
  <c r="J15" i="1" s="1"/>
  <c r="I29" i="22" s="1"/>
  <c r="I30" s="1"/>
  <c r="M30" s="1"/>
  <c r="A53" i="20"/>
  <c r="B54" s="1"/>
  <c r="A55" s="1"/>
  <c r="E57" i="1"/>
  <c r="E55"/>
  <c r="AH27" i="20"/>
  <c r="AL27" s="1"/>
  <c r="AP26"/>
  <c r="AI25"/>
  <c r="AJ26"/>
  <c r="AM26"/>
  <c r="E38" i="22"/>
  <c r="AO25" i="20"/>
  <c r="AW25"/>
  <c r="AX25"/>
  <c r="AV25"/>
  <c r="AY25"/>
  <c r="W20" l="1"/>
  <c r="W21" s="1"/>
  <c r="W28" s="1"/>
  <c r="AT24"/>
  <c r="AK25"/>
  <c r="AS25" s="1"/>
  <c r="AQ25"/>
  <c r="AR25" s="1"/>
  <c r="E46" i="22"/>
  <c r="I46"/>
  <c r="M46" s="1"/>
  <c r="D46" i="11"/>
  <c r="AO26" i="20"/>
  <c r="AX26"/>
  <c r="AV26"/>
  <c r="AW26"/>
  <c r="AY26"/>
  <c r="AK27"/>
  <c r="AI26"/>
  <c r="AM27"/>
  <c r="AR27" s="1"/>
  <c r="AJ27"/>
  <c r="AP27"/>
  <c r="AT25" l="1"/>
  <c r="AK26"/>
  <c r="AS26" s="1"/>
  <c r="AQ26"/>
  <c r="AR26" s="1"/>
  <c r="AN27"/>
  <c r="AO27" s="1"/>
  <c r="G7" i="1"/>
  <c r="G60"/>
  <c r="G7" i="31"/>
  <c r="C5"/>
  <c r="H112" s="1"/>
  <c r="E54" i="1"/>
  <c r="E56" s="1"/>
  <c r="E58" s="1"/>
  <c r="H10" s="1"/>
  <c r="J13" s="1"/>
  <c r="AT26" i="20" l="1"/>
  <c r="AW27"/>
  <c r="AT27"/>
  <c r="AS27"/>
  <c r="AV27"/>
  <c r="I25" i="22"/>
  <c r="M25" s="1"/>
  <c r="M26" s="1"/>
  <c r="M31" s="1"/>
  <c r="M33" s="1"/>
  <c r="J14" i="1"/>
  <c r="J16" s="1"/>
  <c r="J19" s="1"/>
  <c r="H30" s="1"/>
  <c r="H115" i="31"/>
  <c r="I115" s="1"/>
  <c r="M116" l="1"/>
  <c r="M117" s="1"/>
  <c r="K116"/>
  <c r="L116" s="1"/>
  <c r="E48" i="22"/>
  <c r="I48" s="1"/>
  <c r="H31" i="1"/>
  <c r="J31" s="1"/>
  <c r="J42" s="1"/>
  <c r="J43" s="1"/>
  <c r="I112" i="31"/>
  <c r="H114" l="1"/>
  <c r="I114" s="1"/>
  <c r="M48" i="22"/>
  <c r="I49"/>
  <c r="L44" i="1"/>
  <c r="L43"/>
  <c r="J44" s="1"/>
  <c r="J115" i="31"/>
  <c r="Q116"/>
  <c r="O116"/>
  <c r="L117"/>
  <c r="N116"/>
  <c r="P116"/>
  <c r="R116"/>
  <c r="M49" i="22" l="1"/>
  <c r="K11" i="23" s="1"/>
  <c r="K12" s="1"/>
  <c r="H123" i="31"/>
  <c r="P115"/>
  <c r="S115"/>
  <c r="O115"/>
  <c r="J114"/>
  <c r="L114" s="1"/>
  <c r="M114"/>
  <c r="J45" i="1"/>
  <c r="K14" i="23" s="1"/>
  <c r="K13"/>
  <c r="H113" i="31"/>
  <c r="I113" s="1"/>
  <c r="K114" l="1"/>
  <c r="T114"/>
  <c r="H122"/>
  <c r="J47" i="1"/>
  <c r="K16" i="23" s="1"/>
  <c r="K17" s="1"/>
  <c r="K19" s="1"/>
  <c r="K20" s="1"/>
  <c r="B105" s="1"/>
  <c r="M113" i="31"/>
  <c r="J113"/>
  <c r="L113" s="1"/>
  <c r="Q114"/>
  <c r="N114"/>
  <c r="P114"/>
  <c r="R114"/>
  <c r="S114"/>
  <c r="O114"/>
  <c r="T113" l="1"/>
  <c r="J48" i="1"/>
  <c r="J50" s="1"/>
  <c r="B39" i="23" s="1"/>
  <c r="K23"/>
  <c r="K113" i="31"/>
  <c r="B108" i="23"/>
  <c r="C108" s="1"/>
  <c r="H121" i="31"/>
  <c r="O113"/>
  <c r="S113"/>
  <c r="R113"/>
  <c r="Q113"/>
  <c r="P113"/>
  <c r="N113"/>
  <c r="E111" i="11" l="1"/>
  <c r="H120" i="31"/>
  <c r="H124" s="1"/>
  <c r="A6" s="1"/>
  <c r="E109" i="23"/>
  <c r="F109" s="1"/>
  <c r="G109"/>
  <c r="G110" s="1"/>
  <c r="E39"/>
  <c r="E40" s="1"/>
  <c r="B40"/>
  <c r="C105"/>
  <c r="D108" l="1"/>
  <c r="I108" s="1"/>
  <c r="I109"/>
  <c r="F110"/>
  <c r="L109"/>
  <c r="J109"/>
  <c r="K109"/>
  <c r="H109"/>
  <c r="B107"/>
  <c r="C107" s="1"/>
  <c r="M108" l="1"/>
  <c r="J108"/>
  <c r="B106"/>
  <c r="C106" s="1"/>
  <c r="G106" s="1"/>
  <c r="B116"/>
  <c r="D107"/>
  <c r="F107" s="1"/>
  <c r="G107"/>
  <c r="B115" l="1"/>
  <c r="D106"/>
  <c r="F106" s="1"/>
  <c r="J106" s="1"/>
  <c r="E107"/>
  <c r="M107"/>
  <c r="H107"/>
  <c r="K107"/>
  <c r="J107"/>
  <c r="L107"/>
  <c r="I107"/>
  <c r="N107"/>
  <c r="N106" l="1"/>
  <c r="E106"/>
  <c r="L106"/>
  <c r="K106"/>
  <c r="H106"/>
  <c r="I106"/>
  <c r="M106"/>
  <c r="B114"/>
  <c r="B113" l="1"/>
  <c r="B117" s="1"/>
  <c r="A41" s="1"/>
</calcChain>
</file>

<file path=xl/comments1.xml><?xml version="1.0" encoding="utf-8"?>
<comments xmlns="http://schemas.openxmlformats.org/spreadsheetml/2006/main">
  <authors>
    <author>manish</author>
  </authors>
  <commentList>
    <comment ref="E10" authorId="0">
      <text>
        <r>
          <rPr>
            <sz val="8"/>
            <color indexed="81"/>
            <rFont val="Tahoma"/>
            <family val="2"/>
          </rPr>
          <t xml:space="preserve">Ex : NUZVID
Not like "NUZVID MANDAL"
</t>
        </r>
      </text>
    </comment>
    <comment ref="E11" authorId="0">
      <text>
        <r>
          <rPr>
            <b/>
            <sz val="8"/>
            <color indexed="81"/>
            <rFont val="Tahoma"/>
            <family val="2"/>
          </rPr>
          <t>Ex : KRISHNA
Not like "KRISHNA DISTRICT"</t>
        </r>
        <r>
          <rPr>
            <sz val="8"/>
            <color indexed="81"/>
            <rFont val="Tahoma"/>
            <family val="2"/>
          </rPr>
          <t xml:space="preserve">
</t>
        </r>
      </text>
    </comment>
  </commentList>
</comments>
</file>

<file path=xl/comments2.xml><?xml version="1.0" encoding="utf-8"?>
<comments xmlns="http://schemas.openxmlformats.org/spreadsheetml/2006/main">
  <authors>
    <author>manish</author>
  </authors>
  <commentList>
    <comment ref="B24" authorId="0">
      <text>
        <r>
          <rPr>
            <b/>
            <sz val="8"/>
            <color indexed="81"/>
            <rFont val="Tahoma"/>
            <family val="2"/>
          </rPr>
          <t>PAN no of the house owner if house rent paid more than Rs.1,00,000/- per Annam</t>
        </r>
        <r>
          <rPr>
            <sz val="8"/>
            <color indexed="81"/>
            <rFont val="Tahoma"/>
            <family val="2"/>
          </rPr>
          <t xml:space="preserve">
</t>
        </r>
      </text>
    </comment>
  </commentList>
</comments>
</file>

<file path=xl/sharedStrings.xml><?xml version="1.0" encoding="utf-8"?>
<sst xmlns="http://schemas.openxmlformats.org/spreadsheetml/2006/main" count="581" uniqueCount="418">
  <si>
    <t>Amount of tax already paid if any</t>
  </si>
  <si>
    <t>Amount of tax now payable</t>
  </si>
  <si>
    <t>TOTAL</t>
  </si>
  <si>
    <t>D.A.</t>
  </si>
  <si>
    <t>H.R.A.</t>
  </si>
  <si>
    <t>P.T</t>
  </si>
  <si>
    <t>G.I.S</t>
  </si>
  <si>
    <t>L.I.C</t>
  </si>
  <si>
    <t>APGLI</t>
  </si>
  <si>
    <t>TOTAL 
DEDUCTIONS</t>
  </si>
  <si>
    <t>TOTAL A</t>
  </si>
  <si>
    <t>TOTAL B</t>
  </si>
  <si>
    <t>GRAND TOTAL</t>
  </si>
  <si>
    <t>Rs.</t>
  </si>
  <si>
    <t>per month towards house</t>
  </si>
  <si>
    <t>Designation:</t>
  </si>
  <si>
    <t>Name :</t>
  </si>
  <si>
    <t>Surrender Leave</t>
  </si>
  <si>
    <t>Pay Particulars</t>
  </si>
  <si>
    <t>DEDUCTIONS Under Chapter VI A..U/s. 80C</t>
  </si>
  <si>
    <t>OTHER DEDUCTIONS UNDER CHAPTER VI A.</t>
  </si>
  <si>
    <t xml:space="preserve">Interest on Housing Loan </t>
  </si>
  <si>
    <t>Signature of the Government Employee</t>
  </si>
  <si>
    <t>HRA</t>
  </si>
  <si>
    <t>CA</t>
  </si>
  <si>
    <t>Surrender Leave Month</t>
  </si>
  <si>
    <t>Group Insurance</t>
  </si>
  <si>
    <t>Official Address</t>
  </si>
  <si>
    <t>E.W.F/
AFFDF</t>
  </si>
  <si>
    <t>CCA</t>
  </si>
  <si>
    <t>P.F</t>
  </si>
  <si>
    <t xml:space="preserve">  FROM  NO. 16</t>
  </si>
  <si>
    <t>[See rule 31(1)(a)]</t>
  </si>
  <si>
    <t xml:space="preserve">Certificate under section 203 of the Income -tax Act,1961 for tax deducted at source   </t>
  </si>
  <si>
    <t>from income chargeable under the head "salaries"</t>
  </si>
  <si>
    <t>Name and address of the Employer</t>
  </si>
  <si>
    <t>Name and designation of the Employee</t>
  </si>
  <si>
    <t xml:space="preserve">PAN No. Of the deductor </t>
  </si>
  <si>
    <t xml:space="preserve">TAN No. Of the deductor </t>
  </si>
  <si>
    <t>PAN No. Of the Employee</t>
  </si>
  <si>
    <t>Period</t>
  </si>
  <si>
    <t>Assessment Year</t>
  </si>
  <si>
    <t xml:space="preserve">Acknowledgement no. </t>
  </si>
  <si>
    <t>From</t>
  </si>
  <si>
    <t>To</t>
  </si>
  <si>
    <t>DETILS OF SALARY PAID AND ANY OTHER INCOME  AND TAX DEDUCTED</t>
  </si>
  <si>
    <t>1.Gross salary</t>
  </si>
  <si>
    <t>(b) Value of perquisites under section 17(2)</t>
  </si>
  <si>
    <t xml:space="preserve">   (as per From No. 12BA, wherever applicable)</t>
  </si>
  <si>
    <t>© Profits in lieu of salary under section 17 (3)</t>
  </si>
  <si>
    <t xml:space="preserve">   (d) Total</t>
  </si>
  <si>
    <t>3. Balance (1-2)</t>
  </si>
  <si>
    <t>4. Deductions :</t>
  </si>
  <si>
    <t xml:space="preserve">5. Aggregate of 4 (a) and (b) </t>
  </si>
  <si>
    <t>8. Gross total income (6+7)</t>
  </si>
  <si>
    <t xml:space="preserve">  (A) Sections 80C, 80CCC and 80CCD</t>
  </si>
  <si>
    <t>Gross amount</t>
  </si>
  <si>
    <t>Deductible Amount</t>
  </si>
  <si>
    <t>Qualifying amount</t>
  </si>
  <si>
    <t>(a) Section</t>
  </si>
  <si>
    <t>(b) Section</t>
  </si>
  <si>
    <t>(c) Section</t>
  </si>
  <si>
    <t xml:space="preserve">10. Aggregate of deductible amounts Under Chapter VI - A </t>
  </si>
  <si>
    <t>11. Total income ( 8 - 10 ) Rs.</t>
  </si>
  <si>
    <t>12. Tax on total income Rs.</t>
  </si>
  <si>
    <t xml:space="preserve">                     perquisites u/s 17 ( 2 )</t>
  </si>
  <si>
    <t>DETAILS OF DEDUCTED AND DEPOSITED INTO CENTRAL GOVERNMENT ACCOUNT</t>
  </si>
  <si>
    <t>(The Employer is to provide transaction - wise details of tax deducted and deposited)</t>
  </si>
  <si>
    <t xml:space="preserve">S. No.           </t>
  </si>
  <si>
    <t>TDS</t>
  </si>
  <si>
    <t>Surcharge</t>
  </si>
  <si>
    <t xml:space="preserve">  Total tax deposited</t>
  </si>
  <si>
    <t>Cheque / DD No. (if any)</t>
  </si>
  <si>
    <t>Date on which tax deposited</t>
  </si>
  <si>
    <t>Transfer voucher / challan Identification No.</t>
  </si>
  <si>
    <t xml:space="preserve">      Rs.</t>
  </si>
  <si>
    <t xml:space="preserve">     Rs.</t>
  </si>
  <si>
    <t xml:space="preserve">      Rs.   </t>
  </si>
  <si>
    <t xml:space="preserve">       Rs.</t>
  </si>
  <si>
    <t>Father's Name of DDO</t>
  </si>
  <si>
    <t>Designation of the DDO</t>
  </si>
  <si>
    <t>Pan No of the DDO</t>
  </si>
  <si>
    <t>Address of the DDO</t>
  </si>
  <si>
    <t xml:space="preserve">ZPPF </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</si>
  <si>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</si>
  <si>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</si>
  <si>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</si>
  <si>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</si>
  <si>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</si>
  <si>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</si>
  <si>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</si>
  <si>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</si>
  <si>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</si>
  <si>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</si>
  <si>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</si>
  <si>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</si>
  <si>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</si>
  <si>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</si>
  <si>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</si>
  <si>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</si>
  <si>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</si>
  <si>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</si>
  <si>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</si>
  <si>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</si>
  <si>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</si>
  <si>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</si>
  <si>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</si>
  <si>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</si>
  <si>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</si>
  <si>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</si>
  <si>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</si>
  <si>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Signature of person responsible for deduction of tax</t>
  </si>
  <si>
    <t>Subscription to NSC VIII issue</t>
  </si>
  <si>
    <t>Tuition fee for 2 children</t>
  </si>
  <si>
    <t>Repayment of HBA installments. (Principle Amount)</t>
  </si>
  <si>
    <t>UTI Retirement Benefit Pension fund.</t>
  </si>
  <si>
    <t>Public Provident fund</t>
  </si>
  <si>
    <t xml:space="preserve">LIC Pension fund U/s. 80 CCC (Max. Rs. 10000) </t>
  </si>
  <si>
    <t>i)</t>
  </si>
  <si>
    <t>LIC Policies Premium</t>
  </si>
  <si>
    <t>Pay and allowances as per statement</t>
  </si>
  <si>
    <t>Total of Sections 80C, 80CCC and 80CCD</t>
  </si>
  <si>
    <t>DDOs Particulars</t>
  </si>
  <si>
    <t>Tan No of the DDO</t>
  </si>
  <si>
    <t>80D Medical Insurance</t>
  </si>
  <si>
    <t>PLI per year</t>
  </si>
  <si>
    <t xml:space="preserve">Quarter  </t>
  </si>
  <si>
    <t>ii)</t>
  </si>
  <si>
    <t>iii)</t>
  </si>
  <si>
    <t>iv)</t>
  </si>
  <si>
    <t>v)</t>
  </si>
  <si>
    <t>vi)</t>
  </si>
  <si>
    <t>vii)</t>
  </si>
  <si>
    <t>viii)</t>
  </si>
  <si>
    <t>(d) Section</t>
  </si>
  <si>
    <t>(e) Section</t>
  </si>
  <si>
    <t>(f) Section</t>
  </si>
  <si>
    <t>Acknowledgement nos. of all quarterly statements of TDS under sub -section  (3) of section 200 as by TIN Facilitation  center or NSDL web -site.</t>
  </si>
  <si>
    <t xml:space="preserve">(b) Tax on Employment             </t>
  </si>
  <si>
    <t>Place :</t>
  </si>
  <si>
    <t xml:space="preserve"> Date :</t>
  </si>
  <si>
    <t xml:space="preserve">Medical Insurance premium U/S. 80-D </t>
  </si>
  <si>
    <t xml:space="preserve">Treatment of Handicapped Dependent U/S.80-DD </t>
  </si>
  <si>
    <t xml:space="preserve">Expenditure on Medical Treatment of Dependent U/S.80-DDB </t>
  </si>
  <si>
    <t>Donation to Charitable institution U/S.80-G</t>
  </si>
  <si>
    <t>Maintenance of Totally Blind or P.H. U/S.80-U</t>
  </si>
  <si>
    <t>LIC Premium (Salary Deduction) per month</t>
  </si>
  <si>
    <t>LIC (Others) per year</t>
  </si>
  <si>
    <t xml:space="preserve">  i) Approved institutions 50% of qualifying amount.</t>
  </si>
  <si>
    <t xml:space="preserve">  ii) Kargil,National calmatives &amp; PM/CM Relief fund (100%)</t>
  </si>
  <si>
    <t xml:space="preserve">Pay </t>
  </si>
  <si>
    <t>Interest Paid on Education Loan ( 80 E )</t>
  </si>
  <si>
    <t>Design</t>
  </si>
  <si>
    <t>Name of Tax deductor (DDO)</t>
  </si>
  <si>
    <t xml:space="preserve">TOTAL </t>
  </si>
  <si>
    <t>Pay</t>
  </si>
  <si>
    <t>OTHER DEDUCTIONS UNDER CHAPTER-VI A.</t>
  </si>
  <si>
    <t>DEDUCTIONS Under Chapter VI-A (U/s 80C, 80CCC, 80CCD)</t>
  </si>
  <si>
    <t>Total Income from Salary  Col. (3-4)</t>
  </si>
  <si>
    <t>(a)</t>
  </si>
  <si>
    <t>(b)</t>
  </si>
  <si>
    <t>(c)</t>
  </si>
  <si>
    <t>(d)</t>
  </si>
  <si>
    <t>(e)</t>
  </si>
  <si>
    <t>(f)</t>
  </si>
  <si>
    <t>(g)</t>
  </si>
  <si>
    <t>(h)</t>
  </si>
  <si>
    <t>(i)</t>
  </si>
  <si>
    <t>(j)</t>
  </si>
  <si>
    <t>a)Salary as per provisions contained in section 17 (1)</t>
  </si>
  <si>
    <t>2. Less : Allowance to the exempt under  section 10</t>
  </si>
  <si>
    <t>6. Income chargeable under the head 'salaries ' (3 - 5)</t>
  </si>
  <si>
    <t xml:space="preserve">80E Interest paid on Education Loan </t>
  </si>
  <si>
    <t xml:space="preserve">                (b) Tax paid by the employer on behalf  of the employee u/s 192 (1 A) on </t>
  </si>
  <si>
    <t xml:space="preserve"> (dd / mm / yyyy)</t>
  </si>
  <si>
    <t>Full Name         :</t>
  </si>
  <si>
    <t>Designation       :</t>
  </si>
  <si>
    <t>80DD Treatment of Handicapped 
          dependent</t>
  </si>
  <si>
    <t>80DDB Expenditure on medical
           treatment</t>
  </si>
  <si>
    <t>PPs+FP</t>
  </si>
  <si>
    <t>from</t>
  </si>
  <si>
    <t>GIS</t>
  </si>
  <si>
    <t>ZPPF/GPF</t>
  </si>
  <si>
    <t>CPS</t>
  </si>
  <si>
    <t>(C) Other sections (e.g., 80E, 80G etc.) Under Chapter VIA</t>
  </si>
  <si>
    <t>9. Deductions under chapter VI - A</t>
  </si>
  <si>
    <t>Not Applicable</t>
  </si>
  <si>
    <t>FOR HRA EXEMPTION</t>
  </si>
  <si>
    <t>Deductions change, if any</t>
  </si>
  <si>
    <t>Deduction</t>
  </si>
  <si>
    <t>(a) Entertainment Allowance</t>
  </si>
  <si>
    <t>Whether CCA applicable</t>
  </si>
  <si>
    <t>Total Tax payable  :</t>
  </si>
  <si>
    <t xml:space="preserve">Due to </t>
  </si>
  <si>
    <t>pay</t>
  </si>
  <si>
    <t>Annual Grade Increment</t>
  </si>
  <si>
    <t>Promotion Pay fixation on Promotion date Under FR 22(a)(i)</t>
  </si>
  <si>
    <t>from (mm/dd/yyyy)</t>
  </si>
  <si>
    <t>Automatic Advancement Scheme (AAS)</t>
  </si>
  <si>
    <t>DA</t>
  </si>
  <si>
    <t xml:space="preserve">HRA as on </t>
  </si>
  <si>
    <t>Other Allowances and SL</t>
  </si>
  <si>
    <t>ZPPF</t>
  </si>
  <si>
    <t>Cash</t>
  </si>
  <si>
    <t xml:space="preserve">Pay as on </t>
  </si>
  <si>
    <t>PP+FP</t>
  </si>
  <si>
    <t>No of days</t>
  </si>
  <si>
    <t>D.A. Arrear</t>
  </si>
  <si>
    <t>Total</t>
  </si>
  <si>
    <t>Half Pay Leave</t>
  </si>
  <si>
    <t>LEAVE TYPE</t>
  </si>
  <si>
    <t>FROM
(MM/DD/YYYY)</t>
  </si>
  <si>
    <t>TO
(MM/DD/YYYY)</t>
  </si>
  <si>
    <t>Promotion Pay fixation Under FR 22(B) (2 Increments)</t>
  </si>
  <si>
    <t>School Name</t>
  </si>
  <si>
    <t>Village</t>
  </si>
  <si>
    <t>Mandal</t>
  </si>
  <si>
    <t>District</t>
  </si>
  <si>
    <t>APGLI subscription per month</t>
  </si>
  <si>
    <t>GIS subscription per month</t>
  </si>
  <si>
    <t>DEDUCTIONS</t>
  </si>
  <si>
    <t>RECEIPT OF HOUSE RENT</t>
  </si>
  <si>
    <t>(Under Section 1 (13-A) of Income Tax Act )</t>
  </si>
  <si>
    <t>(Affix Revenue Stamp of Rs.1/-)</t>
  </si>
  <si>
    <t xml:space="preserve">Date: </t>
  </si>
  <si>
    <t xml:space="preserve"> Signature of the House Owner</t>
  </si>
  <si>
    <t xml:space="preserve">                                  </t>
  </si>
  <si>
    <t>Name:</t>
  </si>
  <si>
    <t xml:space="preserve"> (Rupees</t>
  </si>
  <si>
    <t>towards the rent @ Rs.</t>
  </si>
  <si>
    <t>per month  from</t>
  </si>
  <si>
    <t>to</t>
  </si>
  <si>
    <t>in respect of</t>
  </si>
  <si>
    <t xml:space="preserve">Address: </t>
  </si>
  <si>
    <t>situated at</t>
  </si>
  <si>
    <t>House No.</t>
  </si>
  <si>
    <t xml:space="preserve">Received a sum of Rs. </t>
  </si>
  <si>
    <t xml:space="preserve">PAN No: </t>
  </si>
  <si>
    <t>M</t>
  </si>
  <si>
    <t>Rajiv Gandhi Equity Savings Scheme U/s. 80CCG</t>
  </si>
  <si>
    <t>Contribution to any Pension scheme U/s. 80 CCD</t>
  </si>
  <si>
    <t>Gr Hyd</t>
  </si>
  <si>
    <t>Gr VSP</t>
  </si>
  <si>
    <t>Vja</t>
  </si>
  <si>
    <t>Others</t>
  </si>
  <si>
    <t>(B) Rajiv Gandhi Equity Savings Scheme U/s. 80CCG</t>
  </si>
  <si>
    <t>Amount (rs)</t>
  </si>
  <si>
    <t>CMRF</t>
  </si>
  <si>
    <t>Income Tax</t>
  </si>
  <si>
    <t>Loss of Pay</t>
  </si>
  <si>
    <t>Whether living in own house / rented house :</t>
  </si>
  <si>
    <t>Designation :</t>
  </si>
  <si>
    <t>Address :</t>
  </si>
  <si>
    <t>ID No :</t>
  </si>
  <si>
    <t>Sex :</t>
  </si>
  <si>
    <t>PAN No :</t>
  </si>
  <si>
    <t>Calculation of HRA exemption</t>
  </si>
  <si>
    <t>Exemptions :</t>
  </si>
  <si>
    <t>HMA</t>
  </si>
  <si>
    <t xml:space="preserve">DA arrears taken </t>
  </si>
  <si>
    <t>Calculation of Income from House Property</t>
  </si>
  <si>
    <t>Month</t>
  </si>
  <si>
    <t>Tax Amount</t>
  </si>
  <si>
    <t>HRA   U/S 10(13A)</t>
  </si>
  <si>
    <t xml:space="preserve">( a ),( d ) or ( e ) which ever is less     </t>
  </si>
  <si>
    <t xml:space="preserve">Income from House Property (If you have own property) and Interests </t>
  </si>
  <si>
    <t>Income from other sources such as Interests on Savings A/C s etc.</t>
  </si>
  <si>
    <t>b)</t>
  </si>
  <si>
    <t>a)</t>
  </si>
  <si>
    <t>7. Add : Income from Other Sources</t>
  </si>
  <si>
    <t>Whether PHC Allowance applicable, if yes % of disability</t>
  </si>
  <si>
    <t>Rent Received from the Property per year ( from 1-4-2013 to 31-3-2014 )</t>
  </si>
  <si>
    <t>Gross Total Income Col.(7+8+9)</t>
  </si>
  <si>
    <t>Total Deductions (11+12+13)</t>
  </si>
  <si>
    <t xml:space="preserve">        Certified that the particulars furnished above are true and correct.</t>
  </si>
  <si>
    <t>Income chargeable under the Head "SALARIES" Col.(5-6)</t>
  </si>
  <si>
    <t>Income from other sources such as Interests from bank and Dividends</t>
  </si>
  <si>
    <t>Interest Paid on Education Loan( 80 E )</t>
  </si>
  <si>
    <t>Total Taxable income [ 10-14]</t>
  </si>
  <si>
    <t>a) Income tax on the Taxable Income</t>
  </si>
  <si>
    <t>Signature of the employee.</t>
  </si>
  <si>
    <t>80G Donation to Charitable
        Institution &amp; CMRF</t>
  </si>
  <si>
    <t>80U Maintenance of Totally Blind or PHC</t>
  </si>
  <si>
    <t>Education Cess</t>
  </si>
  <si>
    <t>d) Excess of rent paid over and above 10 % of Salary   ( b ) - ( c )</t>
  </si>
  <si>
    <t>a) Actual amount of HRA received</t>
  </si>
  <si>
    <t>b) Actual rent paid, per annum</t>
  </si>
  <si>
    <t>c) 10 % of pay + DA</t>
  </si>
  <si>
    <t>e) 40% of salary (Pay+DA)</t>
  </si>
  <si>
    <t xml:space="preserve">b) Municipal Taxes  </t>
  </si>
  <si>
    <t>c) Net Annual value   (a)-(b)</t>
  </si>
  <si>
    <t>d) Standard Deduction (30% of the Net Annual Value)</t>
  </si>
  <si>
    <t xml:space="preserve">a) Gross Annual Rent </t>
  </si>
  <si>
    <t xml:space="preserve">Certified that I am incurring an expenditure of Rs 
</t>
  </si>
  <si>
    <t>Net Income from the Property  (c)-(d)-(e)</t>
  </si>
  <si>
    <t>e) Interest Paid on Housing Loan</t>
  </si>
  <si>
    <t>b) Rebate on the amount of tax payable  ( U/S  87A )</t>
  </si>
  <si>
    <t xml:space="preserve">c) Surcharge
</t>
  </si>
  <si>
    <t>d) Education Cess @3%</t>
  </si>
  <si>
    <t>1.</t>
  </si>
  <si>
    <t>2.</t>
  </si>
  <si>
    <t>3.</t>
  </si>
  <si>
    <t>4.</t>
  </si>
  <si>
    <t>5.</t>
  </si>
  <si>
    <t>6.</t>
  </si>
  <si>
    <t>7.</t>
  </si>
  <si>
    <t>8.</t>
  </si>
  <si>
    <t>9.</t>
  </si>
  <si>
    <t>10.</t>
  </si>
  <si>
    <t>11.</t>
  </si>
  <si>
    <t>12.</t>
  </si>
  <si>
    <t>13.</t>
  </si>
  <si>
    <t>14.</t>
  </si>
  <si>
    <t>15.</t>
  </si>
  <si>
    <t>16.</t>
  </si>
  <si>
    <t>17.</t>
  </si>
  <si>
    <t>18.</t>
  </si>
  <si>
    <t>Note: 1)Medical Insurance premium U/S. 80-D 
(up to 15000/- or Rs.20000/- in case of senior citizen) 
2)Treatment of Handicapped Dependent U/S.80-DD  
(Rs.50000 for above 40% disability (OR) Rs.100000 for above 80% disability) 
3)Expenditure on Medical Treatment for himself or Dependent U/S.80-DDB 
(Rs.40000 or Actual expenditure whichever is less (OR) Rs.60000 or actual expenditure whichever is less if the dependent is above 60 years of age) 
4)Maintenance of Totally Blind or P.H.C   U/S.80-U  
(40% and above disability up to Rs.50000 &amp; more than 80% disability up to Rs.100000  for self)</t>
  </si>
  <si>
    <t>13. Rebate on the amount of tax payable  ( U/S  87A )</t>
  </si>
  <si>
    <t>14. Surcharge ( on tax computed at S. NO. 12 )</t>
  </si>
  <si>
    <t xml:space="preserve">15. Education Cess @ 3% on ( tax at S. NO. 12 plus surcharge at S. NO. 13 ) </t>
  </si>
  <si>
    <t>16. Tax payable (12+13+14 ) Rs.</t>
  </si>
  <si>
    <t>17. Relief  under section 89 (attach details ) Rs.</t>
  </si>
  <si>
    <t>19. Less : (a) Tax deducted at source u/s 192 (1)</t>
  </si>
  <si>
    <t>20.Tax payable / refundable ( 17-18 )</t>
  </si>
  <si>
    <t xml:space="preserve">Total Tax Payable </t>
  </si>
  <si>
    <t>PT</t>
  </si>
  <si>
    <t>IR</t>
  </si>
  <si>
    <t>Rent Paid per month (if living in own house rent paid = 0)</t>
  </si>
  <si>
    <t>PAY</t>
  </si>
  <si>
    <t>18. Tax payable ( 15 - 16 )  Rs.</t>
  </si>
  <si>
    <t>Total of 80C</t>
  </si>
  <si>
    <t>Section 80C</t>
  </si>
  <si>
    <t>Section 80CCC</t>
  </si>
  <si>
    <t>Section 80CCD</t>
  </si>
  <si>
    <t>Sex    (Male=M, Female=F)</t>
  </si>
  <si>
    <t>HMA / Spl Allowance for handling higher subjects</t>
  </si>
  <si>
    <t>HMA / Spl Allowance for handling higher subjects as on</t>
  </si>
  <si>
    <t>DA arrears taken up to</t>
  </si>
  <si>
    <t>Municipal Taxes</t>
  </si>
  <si>
    <t>Rajiv Gandhi Equity Savings Scheme (50% of amount invested  and is Max. up to Rs.25000/-) U/s 80CCG</t>
  </si>
  <si>
    <t>Premium towards any Annuty/Differed Annuty Plan</t>
  </si>
  <si>
    <t>Investment in UTI's ULIP</t>
  </si>
  <si>
    <t>Approved Mutual Fund u/s 10(23D)</t>
  </si>
  <si>
    <t>Investment in approved infrastructure bonds</t>
  </si>
  <si>
    <t>Notified Fixed Deposit of any sheduled Bank/Housing Finance Cor. For not less than 5years.</t>
  </si>
  <si>
    <t>Amount invested in 5year Post Office Time Deposite A/C</t>
  </si>
  <si>
    <t>Amount invested in the Senior Citizen Saving scheme, 2004</t>
  </si>
  <si>
    <t xml:space="preserve">Medical Insurance premium U/S. 80 D </t>
  </si>
  <si>
    <t>Donation to Charitable institution U/S.80 G</t>
  </si>
  <si>
    <t>Maintenance of Totally Blind or P.H. U/S.80 U</t>
  </si>
  <si>
    <t xml:space="preserve">Treatment of Handicapped Dependent U/S. 80 DD </t>
  </si>
  <si>
    <t xml:space="preserve">Expenditure on Medical Treatment of Dependent U/S. 80 DDB </t>
  </si>
  <si>
    <t>Donation to Charitable institution U/S. 80 G</t>
  </si>
  <si>
    <t>Maintenance of Totally Blind or P.H. U/S. 80 U</t>
  </si>
  <si>
    <t>Interest earned on Savings Bank Account  U/S. 80 TTA</t>
  </si>
  <si>
    <t>Interest earned on Savings Bank Account  U/S. 80 TTA (Upto Rs.10000)</t>
  </si>
  <si>
    <t xml:space="preserve">Medical Insurance premium (U/S 80 D)                                                                 </t>
  </si>
  <si>
    <t>Treatment of Handicapped Dependent (U/S.80 DD)</t>
  </si>
  <si>
    <t>Expenditure on Medical Treatment of Dependent ( U/S.80 DDB )</t>
  </si>
  <si>
    <t>(g) Section</t>
  </si>
  <si>
    <t>Total of Sections 80D, 80DD, 80DDB, 80E, 80G, 80U, 80 TTA</t>
  </si>
  <si>
    <t>AAS arrears</t>
  </si>
  <si>
    <t>Promotion Arrears</t>
  </si>
  <si>
    <t>Name of the Teacher/Employee</t>
  </si>
  <si>
    <t>PAN Number of the Teacher/ Employee</t>
  </si>
  <si>
    <t>whether Loss of Pay or Half Pay Leave during this year</t>
  </si>
  <si>
    <t>whether AAS or Promotion Arrears etc drawn during the year</t>
  </si>
  <si>
    <t>whether Income Tax already Paid if any</t>
  </si>
  <si>
    <t xml:space="preserve">Note : we can change the Deduction mode by selecting the required deduction under section 80C in the GREEN colour rows </t>
  </si>
  <si>
    <t>EHS CONTRIBUTION</t>
  </si>
  <si>
    <t>EHS Contribution per month</t>
  </si>
  <si>
    <t>LIC  per year</t>
  </si>
  <si>
    <t xml:space="preserve">whether  you have  own house Property </t>
  </si>
  <si>
    <t>Income or loss from House Property</t>
  </si>
  <si>
    <t>2. Amount, if any, received from other sources (other than salary such as arrears etc., during the</t>
  </si>
  <si>
    <t>Less Professional tax U/S 16(iii)       (Max. Rs.2500/-)</t>
  </si>
  <si>
    <t>PF</t>
  </si>
  <si>
    <t>above 40%</t>
  </si>
  <si>
    <r>
      <rPr>
        <sz val="11"/>
        <color theme="1"/>
        <rFont val="Arial"/>
        <family val="2"/>
      </rPr>
      <t>Drawing house rent allowance upto</t>
    </r>
    <r>
      <rPr>
        <sz val="11"/>
        <color rgb="FFFF0000"/>
        <rFont val="Arial"/>
        <family val="2"/>
      </rPr>
      <t xml:space="preserve"> </t>
    </r>
    <r>
      <rPr>
        <b/>
        <sz val="11"/>
        <color rgb="FFFF0000"/>
        <rFont val="Arial"/>
        <family val="2"/>
      </rPr>
      <t>Rs.3000/- per month</t>
    </r>
    <r>
      <rPr>
        <sz val="11"/>
        <color rgb="FFFF0000"/>
        <rFont val="Arial"/>
        <family val="2"/>
      </rPr>
      <t xml:space="preserve"> </t>
    </r>
    <r>
      <rPr>
        <sz val="11"/>
        <color theme="1"/>
        <rFont val="Arial"/>
        <family val="2"/>
      </rPr>
      <t xml:space="preserve">need not produce of rent receipt.
If annual rent paid </t>
    </r>
    <r>
      <rPr>
        <b/>
        <sz val="11"/>
        <color rgb="FFFF0000"/>
        <rFont val="Arial"/>
        <family val="2"/>
      </rPr>
      <t>exceeds Rs 1,00,000 per annum</t>
    </r>
    <r>
      <rPr>
        <sz val="11"/>
        <color theme="1"/>
        <rFont val="Arial"/>
        <family val="2"/>
      </rPr>
      <t xml:space="preserve">, it is mandatory for the employee to report PAN of the House Owner </t>
    </r>
  </si>
  <si>
    <t>Conveyance Allowance U/s 10(14)</t>
  </si>
  <si>
    <t>.</t>
  </si>
  <si>
    <t>TOTAL (Max. Rs.150000)</t>
  </si>
  <si>
    <r>
      <t xml:space="preserve">Employee </t>
    </r>
    <r>
      <rPr>
        <b/>
        <sz val="12"/>
        <color rgb="FFFF0000"/>
        <rFont val="Arial Black"/>
        <family val="2"/>
      </rPr>
      <t>ID NO</t>
    </r>
    <r>
      <rPr>
        <b/>
        <sz val="12"/>
        <color theme="1"/>
        <rFont val="Arial Black"/>
        <family val="2"/>
      </rPr>
      <t xml:space="preserve"> </t>
    </r>
    <r>
      <rPr>
        <b/>
        <sz val="9"/>
        <color theme="1"/>
        <rFont val="Arial Black"/>
        <family val="2"/>
      </rPr>
      <t>(ID given by the Treasury )</t>
    </r>
    <r>
      <rPr>
        <b/>
        <sz val="12"/>
        <color theme="1"/>
        <rFont val="Arial Black"/>
        <family val="2"/>
      </rPr>
      <t xml:space="preserve"> :</t>
    </r>
  </si>
  <si>
    <r>
      <rPr>
        <sz val="11"/>
        <color indexed="9"/>
        <rFont val="Arial"/>
        <family val="2"/>
      </rPr>
      <t xml:space="preserve">Before You Print this sheet we should observe that whether </t>
    </r>
    <r>
      <rPr>
        <sz val="11"/>
        <color indexed="13"/>
        <rFont val="Arial"/>
        <family val="2"/>
      </rPr>
      <t>all amounts and arrears</t>
    </r>
    <r>
      <rPr>
        <sz val="11"/>
        <color indexed="9"/>
        <rFont val="Arial"/>
        <family val="2"/>
      </rPr>
      <t xml:space="preserve"> are correct or not.
</t>
    </r>
    <r>
      <rPr>
        <b/>
        <sz val="11"/>
        <color rgb="FFFFFF00"/>
        <rFont val="Arial"/>
        <family val="2"/>
      </rPr>
      <t>Also hide the unnecessary columns</t>
    </r>
  </si>
  <si>
    <r>
      <rPr>
        <b/>
        <sz val="8"/>
        <color indexed="8"/>
        <rFont val="Arial"/>
        <family val="2"/>
      </rPr>
      <t>1.We have to fill up the items in the</t>
    </r>
    <r>
      <rPr>
        <b/>
        <sz val="8"/>
        <color indexed="9"/>
        <rFont val="Arial"/>
        <family val="2"/>
      </rPr>
      <t xml:space="preserve"> </t>
    </r>
    <r>
      <rPr>
        <b/>
        <u/>
        <sz val="8"/>
        <color indexed="17"/>
        <rFont val="Arial"/>
        <family val="2"/>
      </rPr>
      <t>Green</t>
    </r>
    <r>
      <rPr>
        <b/>
        <sz val="8"/>
        <color indexed="9"/>
        <rFont val="Arial"/>
        <family val="2"/>
      </rPr>
      <t xml:space="preserve"> </t>
    </r>
    <r>
      <rPr>
        <b/>
        <sz val="8"/>
        <color indexed="8"/>
        <rFont val="Arial"/>
        <family val="2"/>
      </rPr>
      <t>colour boxes using  "TAB" button
2.Fillup Employee ID NO, then click "</t>
    </r>
    <r>
      <rPr>
        <b/>
        <sz val="8"/>
        <color indexed="10"/>
        <rFont val="Arial"/>
        <family val="2"/>
      </rPr>
      <t>Submit"</t>
    </r>
    <r>
      <rPr>
        <b/>
        <sz val="8"/>
        <color indexed="8"/>
        <rFont val="Arial"/>
        <family val="2"/>
      </rPr>
      <t xml:space="preserve"> button compulsory.Dates should be in the form of </t>
    </r>
    <r>
      <rPr>
        <b/>
        <sz val="8"/>
        <color rgb="FFFF0000"/>
        <rFont val="Arial"/>
        <family val="2"/>
      </rPr>
      <t>MM-DD-YYYY</t>
    </r>
    <r>
      <rPr>
        <b/>
        <sz val="8"/>
        <color indexed="8"/>
        <rFont val="Arial"/>
        <family val="2"/>
      </rPr>
      <t xml:space="preserve">
</t>
    </r>
    <r>
      <rPr>
        <b/>
        <sz val="8"/>
        <color indexed="36"/>
        <rFont val="Arial"/>
        <family val="2"/>
      </rPr>
      <t>3.Read the fields carefully and click on "Yes" or "No" buttons which is applicable to you.</t>
    </r>
    <r>
      <rPr>
        <b/>
        <sz val="8"/>
        <color indexed="10"/>
        <rFont val="Arial"/>
        <family val="2"/>
      </rPr>
      <t xml:space="preserve">
4.</t>
    </r>
    <r>
      <rPr>
        <b/>
        <sz val="8"/>
        <color indexed="8"/>
        <rFont val="Arial"/>
        <family val="2"/>
      </rPr>
      <t>At the end of this sheet please click "</t>
    </r>
    <r>
      <rPr>
        <b/>
        <sz val="8"/>
        <color indexed="10"/>
        <rFont val="Arial"/>
        <family val="2"/>
      </rPr>
      <t>Submit</t>
    </r>
    <r>
      <rPr>
        <b/>
        <sz val="8"/>
        <color indexed="8"/>
        <rFont val="Arial"/>
        <family val="2"/>
      </rPr>
      <t>" button compulsory
5.In "</t>
    </r>
    <r>
      <rPr>
        <b/>
        <sz val="8"/>
        <color indexed="10"/>
        <rFont val="Arial"/>
        <family val="2"/>
      </rPr>
      <t>house rent receipt</t>
    </r>
    <r>
      <rPr>
        <b/>
        <sz val="8"/>
        <color indexed="8"/>
        <rFont val="Arial"/>
        <family val="2"/>
      </rPr>
      <t xml:space="preserve">" sheet;  </t>
    </r>
    <r>
      <rPr>
        <b/>
        <sz val="8"/>
        <color indexed="10"/>
        <rFont val="Arial"/>
        <family val="2"/>
      </rPr>
      <t>Door No, place, Address</t>
    </r>
    <r>
      <rPr>
        <b/>
        <sz val="8"/>
        <color indexed="8"/>
        <rFont val="Arial"/>
        <family val="2"/>
      </rPr>
      <t xml:space="preserve"> should be noted manually.</t>
    </r>
  </si>
  <si>
    <t>Starting</t>
  </si>
  <si>
    <t>DETAILS OF INCOME DURING THE FINANCIAL YEAR 2015-16 (Salaries of Mar-2015 to Feb-2016 (I.e.,  from  1.4.2015  to  31.3.2016))</t>
  </si>
  <si>
    <t>Details of pay and allowances received from 1st April 2015 to 31st March 2016 (salaries of march, 2015 to Feb. 2016) including the amounts of supplemental bills received during the above period be furnished.</t>
  </si>
  <si>
    <t>1. Total gross salary income including HRA during the year 2015-16 (as per the statement shown above.)
 year)</t>
  </si>
  <si>
    <r>
      <rPr>
        <b/>
        <sz val="14"/>
        <rFont val="Arial"/>
        <family val="2"/>
      </rPr>
      <t>Income Tax 2015-16</t>
    </r>
    <r>
      <rPr>
        <b/>
        <sz val="11"/>
        <rFont val="Arial"/>
        <family val="2"/>
      </rPr>
      <t xml:space="preserve">
designed by Ch Nagendra Rao,SA(Maths), Cell : 9440297273</t>
    </r>
  </si>
  <si>
    <t>INCOME TAX 2015-2016</t>
  </si>
  <si>
    <t>If HMA changes after 1-3-2015, date and HMA</t>
  </si>
  <si>
    <t>If HRA changes after 1-3-2015, date and HRA %</t>
  </si>
  <si>
    <t>No of ELs Surrendered during the year 2015-2016</t>
  </si>
  <si>
    <t>Pay change, if any (after 1-1-2015 to 28-2-2016)
Pay changes time to time should be noted as shown below</t>
  </si>
  <si>
    <t>Pay in RPS 2010</t>
  </si>
  <si>
    <t>Emo = Pay+ DA@63.344%+ Fitment@43%</t>
  </si>
  <si>
    <t>Fix</t>
  </si>
  <si>
    <r>
      <t xml:space="preserve">PAY as on 1-3-2015    </t>
    </r>
    <r>
      <rPr>
        <sz val="10"/>
        <color indexed="10"/>
        <rFont val="Arial"/>
        <family val="2"/>
      </rPr>
      <t xml:space="preserve">( PRC 2010  </t>
    </r>
    <r>
      <rPr>
        <strike/>
        <sz val="10"/>
        <color indexed="10"/>
        <rFont val="Arial"/>
        <family val="2"/>
      </rPr>
      <t>PRC 2015</t>
    </r>
    <r>
      <rPr>
        <sz val="10"/>
        <color indexed="10"/>
        <rFont val="Arial"/>
        <family val="2"/>
      </rPr>
      <t>)</t>
    </r>
  </si>
  <si>
    <r>
      <t>DA arrears taken ( 15.196% ) (</t>
    </r>
    <r>
      <rPr>
        <sz val="10"/>
        <color rgb="FFFF0000"/>
        <rFont val="Arial"/>
        <family val="2"/>
      </rPr>
      <t>Nil</t>
    </r>
    <r>
      <rPr>
        <sz val="10"/>
        <rFont val="Arial"/>
        <family val="2"/>
      </rPr>
      <t>)</t>
    </r>
  </si>
  <si>
    <t>Total Exemptions 4(a+b+c)</t>
  </si>
  <si>
    <t>rent for my residential purpose during the year 2015-16</t>
  </si>
  <si>
    <t>2016-17</t>
  </si>
  <si>
    <r>
      <t>DA arrears ( 12.052% ) (</t>
    </r>
    <r>
      <rPr>
        <sz val="10"/>
        <color rgb="FFFF0000"/>
        <rFont val="Arial"/>
        <family val="2"/>
      </rPr>
      <t>Nil</t>
    </r>
    <r>
      <rPr>
        <sz val="10"/>
        <rFont val="Arial"/>
        <family val="2"/>
      </rPr>
      <t>)</t>
    </r>
  </si>
  <si>
    <t>c)</t>
  </si>
  <si>
    <t>EWF &amp; FF</t>
  </si>
  <si>
    <t>No</t>
  </si>
  <si>
    <t>HRA, CA, etc.</t>
  </si>
  <si>
    <t>0926013</t>
  </si>
  <si>
    <t>G.Venugopal</t>
  </si>
  <si>
    <t>SGT</t>
  </si>
  <si>
    <t>MPP School</t>
  </si>
  <si>
    <t>NN Colony, Dhone</t>
  </si>
  <si>
    <t>Kurnool Dist</t>
  </si>
  <si>
    <t>AJVPG9142R</t>
  </si>
  <si>
    <t>J.RAMACHANDRUDU</t>
  </si>
  <si>
    <t>MEO, Dhone</t>
  </si>
</sst>
</file>

<file path=xl/styles.xml><?xml version="1.0" encoding="utf-8"?>
<styleSheet xmlns="http://schemas.openxmlformats.org/spreadsheetml/2006/main">
  <numFmts count="9">
    <numFmt numFmtId="164" formatCode="_(* #,##0.00_);_(* \(#,##0.00\);_(* &quot;-&quot;??_);_(@_)"/>
    <numFmt numFmtId="165" formatCode="0;[Red]0"/>
    <numFmt numFmtId="166" formatCode="[$-409]mmm\-yy;@"/>
    <numFmt numFmtId="167" formatCode="dd\-mm\-yyyy;@"/>
    <numFmt numFmtId="168" formatCode="mmmm\-yyyy"/>
    <numFmt numFmtId="169" formatCode="m/d/yy;@"/>
    <numFmt numFmtId="170" formatCode="0.000%"/>
    <numFmt numFmtId="171" formatCode="mmmm/yyyy"/>
    <numFmt numFmtId="172" formatCode="dd\-mm\-yyyy"/>
  </numFmts>
  <fonts count="78">
    <font>
      <sz val="10"/>
      <name val="Arial"/>
    </font>
    <font>
      <sz val="11"/>
      <color indexed="8"/>
      <name val="Calibri"/>
      <family val="2"/>
    </font>
    <font>
      <sz val="10"/>
      <name val="Arial"/>
      <family val="2"/>
    </font>
    <font>
      <sz val="12"/>
      <name val="Arial"/>
      <family val="2"/>
    </font>
    <font>
      <sz val="11"/>
      <name val="Arial"/>
      <family val="2"/>
    </font>
    <font>
      <sz val="10"/>
      <name val="Arial"/>
      <family val="2"/>
    </font>
    <font>
      <sz val="9"/>
      <name val="Arial"/>
      <family val="2"/>
    </font>
    <font>
      <b/>
      <sz val="11"/>
      <name val="Arial"/>
      <family val="2"/>
    </font>
    <font>
      <b/>
      <sz val="9"/>
      <name val="Arial"/>
      <family val="2"/>
    </font>
    <font>
      <sz val="10"/>
      <name val="Arial"/>
      <family val="2"/>
    </font>
    <font>
      <sz val="11"/>
      <color indexed="9"/>
      <name val="Arial"/>
      <family val="2"/>
    </font>
    <font>
      <b/>
      <sz val="10"/>
      <name val="Arial"/>
      <family val="2"/>
    </font>
    <font>
      <sz val="10"/>
      <color indexed="8"/>
      <name val="Arial"/>
      <family val="2"/>
    </font>
    <font>
      <sz val="8"/>
      <name val="Arial"/>
      <family val="2"/>
    </font>
    <font>
      <u/>
      <sz val="11"/>
      <name val="Arial"/>
      <family val="2"/>
    </font>
    <font>
      <b/>
      <u/>
      <sz val="12"/>
      <color indexed="60"/>
      <name val="Algerian"/>
      <family val="5"/>
    </font>
    <font>
      <b/>
      <sz val="11"/>
      <color indexed="8"/>
      <name val="Calibri"/>
      <family val="2"/>
    </font>
    <font>
      <sz val="14"/>
      <color indexed="8"/>
      <name val="Arial"/>
      <family val="2"/>
    </font>
    <font>
      <b/>
      <sz val="10"/>
      <name val="Arial Black"/>
      <family val="2"/>
    </font>
    <font>
      <sz val="10"/>
      <name val="Lucida Calligraphy"/>
      <family val="4"/>
    </font>
    <font>
      <sz val="10"/>
      <color indexed="10"/>
      <name val="Arial"/>
      <family val="2"/>
    </font>
    <font>
      <sz val="9"/>
      <color indexed="8"/>
      <name val="Calibri"/>
      <family val="2"/>
    </font>
    <font>
      <b/>
      <sz val="9"/>
      <color indexed="8"/>
      <name val="Calibri"/>
      <family val="2"/>
    </font>
    <font>
      <u/>
      <sz val="14"/>
      <name val="Arial"/>
      <family val="2"/>
    </font>
    <font>
      <b/>
      <u/>
      <sz val="12"/>
      <color indexed="60"/>
      <name val="Arial"/>
      <family val="2"/>
    </font>
    <font>
      <b/>
      <u/>
      <sz val="9"/>
      <color indexed="60"/>
      <name val="Arial"/>
      <family val="2"/>
    </font>
    <font>
      <sz val="8"/>
      <color indexed="81"/>
      <name val="Tahoma"/>
      <family val="2"/>
    </font>
    <font>
      <b/>
      <sz val="8"/>
      <color indexed="81"/>
      <name val="Tahoma"/>
      <family val="2"/>
    </font>
    <font>
      <sz val="8"/>
      <name val="Arial"/>
      <family val="2"/>
    </font>
    <font>
      <sz val="12"/>
      <name val="Times New Roman"/>
      <family val="1"/>
    </font>
    <font>
      <b/>
      <sz val="12"/>
      <name val="Times New Roman"/>
      <family val="1"/>
    </font>
    <font>
      <b/>
      <sz val="14"/>
      <name val="Times New Roman"/>
      <family val="1"/>
    </font>
    <font>
      <b/>
      <sz val="10"/>
      <name val="Times New Roman"/>
      <family val="1"/>
    </font>
    <font>
      <b/>
      <i/>
      <sz val="8"/>
      <color indexed="10"/>
      <name val="Century Schoolbook"/>
      <family val="1"/>
    </font>
    <font>
      <sz val="14"/>
      <name val="Arial"/>
      <family val="2"/>
    </font>
    <font>
      <b/>
      <sz val="14"/>
      <color indexed="10"/>
      <name val="Arial"/>
      <family val="2"/>
    </font>
    <font>
      <sz val="11"/>
      <color theme="1"/>
      <name val="Calibri"/>
      <family val="2"/>
      <scheme val="minor"/>
    </font>
    <font>
      <sz val="10"/>
      <color theme="1"/>
      <name val="Arial"/>
      <family val="2"/>
    </font>
    <font>
      <sz val="10"/>
      <color theme="0"/>
      <name val="Arial"/>
      <family val="2"/>
    </font>
    <font>
      <b/>
      <sz val="11"/>
      <color theme="0"/>
      <name val="Arial"/>
      <family val="2"/>
    </font>
    <font>
      <b/>
      <i/>
      <sz val="16"/>
      <color theme="0"/>
      <name val="Cordia New"/>
      <family val="2"/>
    </font>
    <font>
      <b/>
      <sz val="9"/>
      <color theme="1"/>
      <name val="Cambria"/>
      <family val="1"/>
      <scheme val="major"/>
    </font>
    <font>
      <b/>
      <sz val="12"/>
      <color rgb="FF002060"/>
      <name val="Arial"/>
      <family val="2"/>
    </font>
    <font>
      <b/>
      <sz val="10"/>
      <color theme="5" tint="0.79998168889431442"/>
      <name val="Arial Black"/>
      <family val="2"/>
    </font>
    <font>
      <sz val="10"/>
      <color rgb="FFFF0000"/>
      <name val="Arial"/>
      <family val="2"/>
    </font>
    <font>
      <b/>
      <sz val="12"/>
      <color theme="5" tint="0.79998168889431442"/>
      <name val="Arial Black"/>
      <family val="2"/>
    </font>
    <font>
      <b/>
      <sz val="12"/>
      <color theme="0"/>
      <name val="Arial"/>
      <family val="2"/>
    </font>
    <font>
      <b/>
      <sz val="10"/>
      <color theme="0"/>
      <name val="Arial"/>
      <family val="2"/>
    </font>
    <font>
      <sz val="12"/>
      <color theme="0"/>
      <name val="Algerian"/>
      <family val="5"/>
    </font>
    <font>
      <sz val="8"/>
      <name val="Tahoma"/>
      <family val="2"/>
    </font>
    <font>
      <b/>
      <u/>
      <sz val="12"/>
      <color theme="0"/>
      <name val="Arial Black"/>
      <family val="2"/>
    </font>
    <font>
      <b/>
      <u/>
      <sz val="16"/>
      <color theme="0"/>
      <name val="Arial Black"/>
      <family val="2"/>
    </font>
    <font>
      <b/>
      <sz val="8"/>
      <color indexed="10"/>
      <name val="Arial"/>
      <family val="2"/>
    </font>
    <font>
      <b/>
      <u/>
      <sz val="20"/>
      <color theme="0"/>
      <name val="Arial Black"/>
      <family val="2"/>
    </font>
    <font>
      <b/>
      <sz val="12"/>
      <color indexed="10"/>
      <name val="Arial"/>
      <family val="2"/>
    </font>
    <font>
      <b/>
      <sz val="8"/>
      <color theme="0"/>
      <name val="Arial"/>
      <family val="2"/>
    </font>
    <font>
      <b/>
      <sz val="8"/>
      <color indexed="8"/>
      <name val="Arial"/>
      <family val="2"/>
    </font>
    <font>
      <b/>
      <sz val="8"/>
      <color indexed="9"/>
      <name val="Arial"/>
      <family val="2"/>
    </font>
    <font>
      <b/>
      <u/>
      <sz val="8"/>
      <color indexed="17"/>
      <name val="Arial"/>
      <family val="2"/>
    </font>
    <font>
      <b/>
      <sz val="8"/>
      <color indexed="36"/>
      <name val="Arial"/>
      <family val="2"/>
    </font>
    <font>
      <sz val="8"/>
      <color theme="0"/>
      <name val="Arial"/>
      <family val="2"/>
    </font>
    <font>
      <b/>
      <sz val="14"/>
      <name val="Arial"/>
      <family val="2"/>
    </font>
    <font>
      <b/>
      <sz val="10"/>
      <color theme="1"/>
      <name val="Arial"/>
      <family val="2"/>
    </font>
    <font>
      <b/>
      <u/>
      <sz val="12"/>
      <color theme="1"/>
      <name val="Arial Black"/>
      <family val="2"/>
    </font>
    <font>
      <b/>
      <sz val="12"/>
      <color theme="1"/>
      <name val="Arial Black"/>
      <family val="2"/>
    </font>
    <font>
      <b/>
      <sz val="9"/>
      <color theme="1"/>
      <name val="Arial Black"/>
      <family val="2"/>
    </font>
    <font>
      <b/>
      <sz val="8"/>
      <name val="Arial"/>
      <family val="2"/>
    </font>
    <font>
      <sz val="11"/>
      <color theme="1"/>
      <name val="Arial"/>
      <family val="2"/>
    </font>
    <font>
      <b/>
      <sz val="10"/>
      <color theme="1"/>
      <name val="Arial Black"/>
      <family val="2"/>
    </font>
    <font>
      <sz val="11"/>
      <color rgb="FFFF0000"/>
      <name val="Arial"/>
      <family val="2"/>
    </font>
    <font>
      <b/>
      <sz val="11"/>
      <color rgb="FFFF0000"/>
      <name val="Arial"/>
      <family val="2"/>
    </font>
    <font>
      <b/>
      <sz val="12"/>
      <color rgb="FFFF0000"/>
      <name val="Arial Black"/>
      <family val="2"/>
    </font>
    <font>
      <sz val="11"/>
      <color theme="0"/>
      <name val="Arial"/>
      <family val="2"/>
    </font>
    <font>
      <sz val="11"/>
      <color indexed="13"/>
      <name val="Arial"/>
      <family val="2"/>
    </font>
    <font>
      <b/>
      <sz val="11"/>
      <color rgb="FFFFFF00"/>
      <name val="Arial"/>
      <family val="2"/>
    </font>
    <font>
      <b/>
      <sz val="8"/>
      <color rgb="FFFF0000"/>
      <name val="Arial"/>
      <family val="2"/>
    </font>
    <font>
      <b/>
      <sz val="11"/>
      <color theme="1"/>
      <name val="Arial"/>
      <family val="2"/>
    </font>
    <font>
      <strike/>
      <sz val="10"/>
      <color indexed="10"/>
      <name val="Arial"/>
      <family val="2"/>
    </font>
  </fonts>
  <fills count="19">
    <fill>
      <patternFill patternType="none"/>
    </fill>
    <fill>
      <patternFill patternType="gray125"/>
    </fill>
    <fill>
      <patternFill patternType="solid">
        <fgColor indexed="49"/>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style="dotted">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bottom style="thin">
        <color theme="1"/>
      </bottom>
      <diagonal/>
    </border>
    <border>
      <left/>
      <right style="medium">
        <color indexed="64"/>
      </right>
      <top style="thin">
        <color theme="1"/>
      </top>
      <bottom style="thin">
        <color theme="1"/>
      </bottom>
      <diagonal/>
    </border>
    <border>
      <left style="thin">
        <color theme="1"/>
      </left>
      <right/>
      <top style="thin">
        <color theme="1"/>
      </top>
      <bottom style="thin">
        <color theme="1"/>
      </bottom>
      <diagonal/>
    </border>
    <border>
      <left style="medium">
        <color indexed="64"/>
      </left>
      <right/>
      <top style="thin">
        <color theme="1"/>
      </top>
      <bottom style="thin">
        <color theme="1"/>
      </bottom>
      <diagonal/>
    </border>
    <border>
      <left/>
      <right style="thin">
        <color indexed="64"/>
      </right>
      <top style="thin">
        <color theme="1"/>
      </top>
      <bottom style="thin">
        <color theme="1"/>
      </bottom>
      <diagonal/>
    </border>
    <border>
      <left style="thin">
        <color theme="0"/>
      </left>
      <right/>
      <top/>
      <bottom/>
      <diagonal/>
    </border>
    <border>
      <left/>
      <right style="thin">
        <color theme="1"/>
      </right>
      <top style="thin">
        <color theme="1"/>
      </top>
      <bottom style="thin">
        <color theme="1"/>
      </bottom>
      <diagonal/>
    </border>
    <border>
      <left style="thin">
        <color theme="1"/>
      </left>
      <right style="medium">
        <color indexed="64"/>
      </right>
      <top/>
      <bottom style="thin">
        <color theme="1"/>
      </bottom>
      <diagonal/>
    </border>
    <border>
      <left/>
      <right/>
      <top style="thin">
        <color theme="1"/>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medium">
        <color indexed="64"/>
      </bottom>
      <diagonal/>
    </border>
    <border>
      <left style="thin">
        <color theme="1"/>
      </left>
      <right style="medium">
        <color indexed="64"/>
      </right>
      <top/>
      <bottom style="medium">
        <color indexed="64"/>
      </bottom>
      <diagonal/>
    </border>
    <border>
      <left/>
      <right/>
      <top style="thin">
        <color theme="1"/>
      </top>
      <bottom style="thin">
        <color indexed="64"/>
      </bottom>
      <diagonal/>
    </border>
    <border>
      <left/>
      <right style="medium">
        <color indexed="64"/>
      </right>
      <top style="thin">
        <color theme="1"/>
      </top>
      <bottom style="thin">
        <color indexed="64"/>
      </bottom>
      <diagonal/>
    </border>
    <border>
      <left/>
      <right/>
      <top style="thin">
        <color theme="1"/>
      </top>
      <bottom/>
      <diagonal/>
    </border>
    <border>
      <left/>
      <right style="medium">
        <color indexed="64"/>
      </right>
      <top style="thin">
        <color theme="1"/>
      </top>
      <bottom/>
      <diagonal/>
    </border>
    <border>
      <left style="thick">
        <color auto="1"/>
      </left>
      <right style="thick">
        <color auto="1"/>
      </right>
      <top/>
      <bottom/>
      <diagonal/>
    </border>
    <border>
      <left/>
      <right style="thin">
        <color indexed="64"/>
      </right>
      <top style="thin">
        <color theme="1"/>
      </top>
      <bottom/>
      <diagonal/>
    </border>
    <border>
      <left/>
      <right style="thin">
        <color indexed="64"/>
      </right>
      <top/>
      <bottom style="thin">
        <color theme="1"/>
      </bottom>
      <diagonal/>
    </border>
    <border>
      <left/>
      <right style="medium">
        <color indexed="64"/>
      </right>
      <top/>
      <bottom style="thin">
        <color theme="1"/>
      </bottom>
      <diagonal/>
    </border>
    <border>
      <left/>
      <right style="thin">
        <color theme="1"/>
      </right>
      <top style="thin">
        <color theme="1"/>
      </top>
      <bottom style="medium">
        <color indexed="64"/>
      </bottom>
      <diagonal/>
    </border>
    <border>
      <left style="thick">
        <color auto="1"/>
      </left>
      <right style="thick">
        <color auto="1"/>
      </right>
      <top style="thin">
        <color indexed="64"/>
      </top>
      <bottom style="thin">
        <color indexed="64"/>
      </bottom>
      <diagonal/>
    </border>
    <border>
      <left style="thick">
        <color indexed="64"/>
      </left>
      <right style="medium">
        <color indexed="64"/>
      </right>
      <top/>
      <bottom/>
      <diagonal/>
    </border>
    <border>
      <left style="thick">
        <color auto="1"/>
      </left>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164" fontId="2"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12" fillId="0" borderId="0"/>
    <xf numFmtId="0" fontId="36" fillId="0" borderId="0"/>
    <xf numFmtId="0" fontId="5" fillId="0" borderId="0"/>
    <xf numFmtId="0" fontId="5" fillId="0" borderId="0"/>
    <xf numFmtId="0" fontId="5" fillId="0" borderId="0"/>
    <xf numFmtId="0" fontId="1" fillId="0" borderId="0"/>
    <xf numFmtId="0" fontId="1" fillId="0" borderId="0">
      <alignment wrapText="1"/>
    </xf>
  </cellStyleXfs>
  <cellXfs count="645">
    <xf numFmtId="0" fontId="0" fillId="0" borderId="0" xfId="0"/>
    <xf numFmtId="1" fontId="0" fillId="0" borderId="0" xfId="0" applyNumberFormat="1" applyProtection="1">
      <protection hidden="1"/>
    </xf>
    <xf numFmtId="0" fontId="0" fillId="0" borderId="0" xfId="0" applyProtection="1">
      <protection hidden="1"/>
    </xf>
    <xf numFmtId="0" fontId="5" fillId="0" borderId="0" xfId="4" applyBorder="1"/>
    <xf numFmtId="0" fontId="5" fillId="0" borderId="1" xfId="4" applyBorder="1" applyAlignment="1">
      <alignment horizontal="center"/>
    </xf>
    <xf numFmtId="0" fontId="5" fillId="0" borderId="3" xfId="4" applyBorder="1" applyAlignment="1">
      <alignment vertical="top"/>
    </xf>
    <xf numFmtId="0" fontId="5" fillId="0" borderId="4" xfId="4" applyBorder="1" applyAlignment="1">
      <alignment vertical="top"/>
    </xf>
    <xf numFmtId="0" fontId="5" fillId="0" borderId="5" xfId="4" applyBorder="1"/>
    <xf numFmtId="0" fontId="5" fillId="0" borderId="2" xfId="4" applyBorder="1"/>
    <xf numFmtId="0" fontId="5" fillId="0" borderId="6" xfId="4" applyBorder="1"/>
    <xf numFmtId="0" fontId="5" fillId="0" borderId="0" xfId="4" applyFont="1" applyBorder="1" applyAlignment="1">
      <alignment horizontal="left" indent="1"/>
    </xf>
    <xf numFmtId="0" fontId="5" fillId="0" borderId="3" xfId="4" applyBorder="1"/>
    <xf numFmtId="0" fontId="0" fillId="0" borderId="0" xfId="3" applyNumberFormat="1" applyFont="1" applyBorder="1" applyAlignment="1">
      <alignment horizontal="right"/>
    </xf>
    <xf numFmtId="1" fontId="5" fillId="0" borderId="0" xfId="4" applyNumberFormat="1" applyBorder="1"/>
    <xf numFmtId="0" fontId="5" fillId="0" borderId="7" xfId="4" applyBorder="1"/>
    <xf numFmtId="0" fontId="5" fillId="0" borderId="0" xfId="4" applyBorder="1" applyAlignment="1">
      <alignment horizontal="left" indent="1"/>
    </xf>
    <xf numFmtId="0" fontId="5" fillId="0" borderId="0" xfId="4" applyNumberFormat="1" applyBorder="1" applyAlignment="1">
      <alignment horizontal="right"/>
    </xf>
    <xf numFmtId="0" fontId="5" fillId="0" borderId="0" xfId="4" applyBorder="1" applyAlignment="1">
      <alignment horizontal="left"/>
    </xf>
    <xf numFmtId="1" fontId="5" fillId="0" borderId="0" xfId="4" applyNumberFormat="1" applyBorder="1" applyAlignment="1">
      <alignment horizontal="right"/>
    </xf>
    <xf numFmtId="0" fontId="5" fillId="0" borderId="0" xfId="4" applyFont="1" applyBorder="1"/>
    <xf numFmtId="1" fontId="5" fillId="0" borderId="0" xfId="4" applyNumberFormat="1" applyBorder="1" applyAlignment="1">
      <alignment vertical="center"/>
    </xf>
    <xf numFmtId="0" fontId="0" fillId="0" borderId="0" xfId="3" applyNumberFormat="1" applyFont="1" applyBorder="1" applyAlignment="1">
      <alignment horizontal="right" vertical="center"/>
    </xf>
    <xf numFmtId="1" fontId="5" fillId="0" borderId="5" xfId="4" applyNumberFormat="1" applyBorder="1"/>
    <xf numFmtId="0" fontId="5" fillId="0" borderId="0" xfId="4"/>
    <xf numFmtId="1" fontId="5" fillId="0" borderId="8" xfId="4" applyNumberFormat="1" applyBorder="1"/>
    <xf numFmtId="164" fontId="0" fillId="0" borderId="0" xfId="3" applyFont="1" applyBorder="1"/>
    <xf numFmtId="0" fontId="5" fillId="0" borderId="3" xfId="4" applyBorder="1" applyAlignment="1">
      <alignment horizontal="left"/>
    </xf>
    <xf numFmtId="164" fontId="0" fillId="0" borderId="7" xfId="3" applyFont="1" applyBorder="1" applyAlignment="1">
      <alignment horizontal="left"/>
    </xf>
    <xf numFmtId="0" fontId="5" fillId="0" borderId="0" xfId="4" applyBorder="1" applyAlignment="1">
      <alignment vertical="center"/>
    </xf>
    <xf numFmtId="0" fontId="5" fillId="0" borderId="3" xfId="4" applyBorder="1" applyAlignment="1">
      <alignment vertical="center"/>
    </xf>
    <xf numFmtId="0" fontId="5" fillId="0" borderId="7" xfId="4" applyBorder="1" applyAlignment="1">
      <alignment vertical="center"/>
    </xf>
    <xf numFmtId="0" fontId="5" fillId="0" borderId="0" xfId="4" applyAlignment="1">
      <alignment vertical="center"/>
    </xf>
    <xf numFmtId="0" fontId="5" fillId="0" borderId="4" xfId="4" applyBorder="1"/>
    <xf numFmtId="0" fontId="5" fillId="0" borderId="0" xfId="4" applyBorder="1" applyAlignment="1">
      <alignment horizontal="right"/>
    </xf>
    <xf numFmtId="164" fontId="0" fillId="0" borderId="9" xfId="3" applyFont="1" applyBorder="1"/>
    <xf numFmtId="1" fontId="5" fillId="0" borderId="9" xfId="4" applyNumberFormat="1" applyBorder="1"/>
    <xf numFmtId="0" fontId="5" fillId="0" borderId="10" xfId="4" applyBorder="1"/>
    <xf numFmtId="0" fontId="5" fillId="0" borderId="9" xfId="4" applyBorder="1"/>
    <xf numFmtId="0" fontId="5" fillId="0" borderId="11" xfId="4" applyBorder="1"/>
    <xf numFmtId="164" fontId="0" fillId="0" borderId="12" xfId="3" applyFont="1" applyBorder="1"/>
    <xf numFmtId="1" fontId="5" fillId="0" borderId="12" xfId="4" applyNumberFormat="1" applyBorder="1"/>
    <xf numFmtId="0" fontId="5" fillId="0" borderId="13" xfId="4" applyBorder="1"/>
    <xf numFmtId="0" fontId="5" fillId="0" borderId="12" xfId="4" applyBorder="1"/>
    <xf numFmtId="0" fontId="5" fillId="0" borderId="14" xfId="4" applyBorder="1"/>
    <xf numFmtId="0" fontId="5" fillId="0" borderId="0" xfId="4" applyFont="1" applyBorder="1" applyAlignment="1">
      <alignment horizontal="right"/>
    </xf>
    <xf numFmtId="164" fontId="0" fillId="0" borderId="14" xfId="3" applyFont="1" applyBorder="1"/>
    <xf numFmtId="49" fontId="0" fillId="0" borderId="12" xfId="3" applyNumberFormat="1" applyFont="1" applyBorder="1" applyAlignment="1">
      <alignment horizontal="right"/>
    </xf>
    <xf numFmtId="0" fontId="5" fillId="0" borderId="15" xfId="4" applyBorder="1"/>
    <xf numFmtId="0" fontId="11" fillId="0" borderId="0" xfId="4" applyFont="1" applyBorder="1"/>
    <xf numFmtId="0" fontId="11" fillId="0" borderId="8" xfId="4" applyFont="1" applyBorder="1"/>
    <xf numFmtId="0" fontId="5" fillId="0" borderId="0" xfId="4" applyBorder="1" applyAlignment="1">
      <alignment horizontal="left" indent="2"/>
    </xf>
    <xf numFmtId="1" fontId="5" fillId="0" borderId="0" xfId="4" applyNumberFormat="1" applyFill="1" applyBorder="1"/>
    <xf numFmtId="0" fontId="5" fillId="0" borderId="0" xfId="4" applyFill="1" applyBorder="1"/>
    <xf numFmtId="1" fontId="11" fillId="0" borderId="0" xfId="4" applyNumberFormat="1" applyFont="1" applyBorder="1"/>
    <xf numFmtId="0" fontId="5" fillId="0" borderId="16" xfId="4" applyFill="1" applyBorder="1" applyAlignment="1">
      <alignment horizontal="center" vertical="center" wrapText="1"/>
    </xf>
    <xf numFmtId="0" fontId="5" fillId="0" borderId="16" xfId="4" applyBorder="1" applyAlignment="1">
      <alignment horizontal="center" vertical="center" wrapText="1"/>
    </xf>
    <xf numFmtId="0" fontId="5" fillId="0" borderId="16" xfId="4" applyFont="1" applyBorder="1" applyAlignment="1">
      <alignment horizontal="center" vertical="center" wrapText="1"/>
    </xf>
    <xf numFmtId="0" fontId="5" fillId="0" borderId="0" xfId="4" applyAlignment="1">
      <alignment horizontal="center" vertical="center"/>
    </xf>
    <xf numFmtId="0" fontId="5" fillId="0" borderId="17" xfId="4" applyBorder="1" applyAlignment="1"/>
    <xf numFmtId="0" fontId="5" fillId="0" borderId="18" xfId="4" applyBorder="1"/>
    <xf numFmtId="1" fontId="4" fillId="0" borderId="16" xfId="0" applyNumberFormat="1" applyFont="1" applyBorder="1" applyAlignment="1" applyProtection="1">
      <alignment vertical="center"/>
      <protection locked="0" hidden="1"/>
    </xf>
    <xf numFmtId="1" fontId="4" fillId="0" borderId="6" xfId="0" applyNumberFormat="1" applyFont="1" applyBorder="1" applyAlignment="1" applyProtection="1">
      <alignment vertical="center"/>
      <protection locked="0" hidden="1"/>
    </xf>
    <xf numFmtId="1" fontId="4" fillId="0" borderId="19" xfId="0" applyNumberFormat="1" applyFont="1" applyBorder="1" applyAlignment="1" applyProtection="1">
      <alignment vertical="center"/>
      <protection locked="0" hidden="1"/>
    </xf>
    <xf numFmtId="1" fontId="4" fillId="0" borderId="18" xfId="0" applyNumberFormat="1" applyFont="1" applyBorder="1" applyAlignment="1" applyProtection="1">
      <alignment vertical="center"/>
      <protection locked="0" hidden="1"/>
    </xf>
    <xf numFmtId="165" fontId="4" fillId="0" borderId="18" xfId="0" applyNumberFormat="1" applyFont="1" applyBorder="1" applyAlignment="1" applyProtection="1">
      <alignment vertical="center"/>
      <protection locked="0" hidden="1"/>
    </xf>
    <xf numFmtId="0" fontId="4" fillId="0" borderId="18" xfId="0" applyFont="1" applyBorder="1" applyAlignment="1" applyProtection="1">
      <alignment vertical="center"/>
      <protection locked="0" hidden="1"/>
    </xf>
    <xf numFmtId="0" fontId="6" fillId="0" borderId="0" xfId="0" applyFont="1" applyProtection="1">
      <protection locked="0" hidden="1"/>
    </xf>
    <xf numFmtId="0" fontId="5" fillId="0" borderId="0" xfId="0" applyFont="1" applyAlignment="1" applyProtection="1">
      <alignment horizontal="left" wrapText="1"/>
      <protection locked="0" hidden="1"/>
    </xf>
    <xf numFmtId="0" fontId="6" fillId="0" borderId="0" xfId="0" applyFont="1" applyAlignment="1" applyProtection="1">
      <alignment horizontal="right" wrapText="1"/>
      <protection locked="0" hidden="1"/>
    </xf>
    <xf numFmtId="0" fontId="11" fillId="0" borderId="18" xfId="0" applyFont="1" applyBorder="1" applyAlignment="1" applyProtection="1">
      <alignment horizontal="left" vertical="center"/>
      <protection locked="0" hidden="1"/>
    </xf>
    <xf numFmtId="0" fontId="8" fillId="0" borderId="16" xfId="0" applyFont="1" applyBorder="1" applyAlignment="1" applyProtection="1">
      <alignment horizontal="center" vertical="center" wrapText="1"/>
      <protection locked="0" hidden="1"/>
    </xf>
    <xf numFmtId="1" fontId="8" fillId="0" borderId="18" xfId="0" applyNumberFormat="1" applyFont="1" applyBorder="1" applyAlignment="1" applyProtection="1">
      <alignment horizontal="right" vertical="center"/>
      <protection locked="0" hidden="1"/>
    </xf>
    <xf numFmtId="1" fontId="8" fillId="0" borderId="18" xfId="0" applyNumberFormat="1" applyFont="1" applyBorder="1" applyAlignment="1" applyProtection="1">
      <alignment horizontal="center" vertical="center"/>
      <protection locked="0" hidden="1"/>
    </xf>
    <xf numFmtId="0" fontId="8" fillId="0" borderId="18" xfId="0" applyFont="1" applyBorder="1" applyAlignment="1" applyProtection="1">
      <alignment horizontal="center" vertical="center"/>
      <protection locked="0" hidden="1"/>
    </xf>
    <xf numFmtId="0" fontId="8" fillId="0" borderId="18" xfId="0" applyFont="1" applyBorder="1" applyAlignment="1" applyProtection="1">
      <alignment horizontal="center" vertical="center" wrapText="1"/>
      <protection locked="0" hidden="1"/>
    </xf>
    <xf numFmtId="0" fontId="8" fillId="0" borderId="0" xfId="0" applyFont="1" applyProtection="1">
      <protection locked="0" hidden="1"/>
    </xf>
    <xf numFmtId="0" fontId="4" fillId="0" borderId="0" xfId="0" applyFont="1" applyAlignment="1" applyProtection="1">
      <alignment vertical="center"/>
      <protection locked="0" hidden="1"/>
    </xf>
    <xf numFmtId="17" fontId="11" fillId="0" borderId="18" xfId="0" applyNumberFormat="1" applyFont="1" applyBorder="1" applyAlignment="1" applyProtection="1">
      <alignment horizontal="left" vertical="center"/>
      <protection locked="0" hidden="1"/>
    </xf>
    <xf numFmtId="0" fontId="5" fillId="0" borderId="18" xfId="0" applyFont="1" applyBorder="1" applyAlignment="1" applyProtection="1">
      <alignment horizontal="left" vertical="center"/>
      <protection locked="0" hidden="1"/>
    </xf>
    <xf numFmtId="1" fontId="7" fillId="0" borderId="18" xfId="0" applyNumberFormat="1" applyFont="1" applyBorder="1" applyAlignment="1" applyProtection="1">
      <alignment vertical="center"/>
      <protection locked="0" hidden="1"/>
    </xf>
    <xf numFmtId="0" fontId="7" fillId="0" borderId="0" xfId="0" applyFont="1" applyAlignment="1" applyProtection="1">
      <alignment vertical="center"/>
      <protection locked="0" hidden="1"/>
    </xf>
    <xf numFmtId="0" fontId="5" fillId="0" borderId="0" xfId="0" applyFont="1" applyAlignment="1" applyProtection="1">
      <alignment horizontal="left"/>
      <protection locked="0" hidden="1"/>
    </xf>
    <xf numFmtId="1" fontId="6" fillId="0" borderId="0" xfId="0" applyNumberFormat="1" applyFont="1" applyAlignment="1" applyProtection="1">
      <alignment horizontal="right"/>
      <protection locked="0" hidden="1"/>
    </xf>
    <xf numFmtId="1" fontId="6" fillId="0" borderId="0" xfId="0" applyNumberFormat="1" applyFont="1" applyProtection="1">
      <protection locked="0" hidden="1"/>
    </xf>
    <xf numFmtId="0" fontId="5" fillId="0" borderId="0" xfId="4" applyFont="1" applyBorder="1" applyAlignment="1">
      <alignment vertical="center"/>
    </xf>
    <xf numFmtId="0" fontId="5" fillId="0" borderId="1" xfId="4" applyFont="1" applyBorder="1" applyAlignment="1">
      <alignment vertical="center" wrapText="1"/>
    </xf>
    <xf numFmtId="0" fontId="6" fillId="0" borderId="0" xfId="0" applyFont="1" applyAlignment="1" applyProtection="1">
      <alignment vertical="center"/>
      <protection locked="0" hidden="1"/>
    </xf>
    <xf numFmtId="0" fontId="0" fillId="0" borderId="0" xfId="0" applyAlignment="1" applyProtection="1">
      <alignment vertical="center"/>
    </xf>
    <xf numFmtId="0" fontId="25" fillId="3" borderId="54" xfId="0" applyFont="1" applyFill="1" applyBorder="1" applyAlignment="1" applyProtection="1">
      <alignment horizontal="center" vertical="center" wrapText="1"/>
    </xf>
    <xf numFmtId="0" fontId="15" fillId="3" borderId="54" xfId="0" applyFont="1" applyFill="1" applyBorder="1" applyAlignment="1" applyProtection="1">
      <alignment horizontal="center" vertical="center" wrapText="1"/>
    </xf>
    <xf numFmtId="0" fontId="0" fillId="4" borderId="0" xfId="0" applyFill="1" applyAlignment="1" applyProtection="1">
      <alignment horizontal="center" vertical="center"/>
    </xf>
    <xf numFmtId="167" fontId="37" fillId="6" borderId="54" xfId="0" applyNumberFormat="1" applyFont="1" applyFill="1" applyBorder="1" applyAlignment="1" applyProtection="1">
      <alignment horizontal="center" vertical="center" wrapText="1"/>
      <protection locked="0"/>
    </xf>
    <xf numFmtId="168" fontId="38" fillId="6" borderId="54" xfId="0" applyNumberFormat="1" applyFont="1" applyFill="1" applyBorder="1" applyAlignment="1" applyProtection="1">
      <alignment horizontal="center" vertical="center" wrapText="1"/>
      <protection locked="0"/>
    </xf>
    <xf numFmtId="0" fontId="6" fillId="0" borderId="18" xfId="0" applyFont="1" applyBorder="1" applyAlignment="1" applyProtection="1">
      <alignment horizontal="left" vertical="center"/>
      <protection locked="0" hidden="1"/>
    </xf>
    <xf numFmtId="0" fontId="0" fillId="4" borderId="0" xfId="0" applyFill="1" applyAlignment="1" applyProtection="1">
      <alignment horizontal="center" vertical="center"/>
      <protection hidden="1"/>
    </xf>
    <xf numFmtId="168" fontId="38" fillId="6" borderId="55" xfId="0" applyNumberFormat="1" applyFont="1" applyFill="1" applyBorder="1" applyAlignment="1" applyProtection="1">
      <alignment horizontal="center" vertical="center"/>
      <protection locked="0" hidden="1"/>
    </xf>
    <xf numFmtId="1" fontId="38" fillId="6" borderId="55" xfId="0" applyNumberFormat="1" applyFont="1" applyFill="1" applyBorder="1" applyAlignment="1" applyProtection="1">
      <alignment horizontal="center" vertical="center"/>
      <protection locked="0" hidden="1"/>
    </xf>
    <xf numFmtId="0" fontId="38" fillId="6" borderId="55" xfId="0" applyNumberFormat="1" applyFont="1" applyFill="1" applyBorder="1" applyAlignment="1" applyProtection="1">
      <alignment horizontal="center" vertical="center"/>
      <protection locked="0" hidden="1"/>
    </xf>
    <xf numFmtId="0" fontId="39" fillId="6" borderId="55" xfId="0" applyFont="1" applyFill="1" applyBorder="1" applyAlignment="1" applyProtection="1">
      <alignment horizontal="center" vertical="center"/>
      <protection locked="0" hidden="1"/>
    </xf>
    <xf numFmtId="0" fontId="24" fillId="3" borderId="55" xfId="0" applyFont="1" applyFill="1" applyBorder="1" applyAlignment="1" applyProtection="1">
      <alignment horizontal="center" vertical="center" wrapText="1"/>
      <protection hidden="1"/>
    </xf>
    <xf numFmtId="0" fontId="0" fillId="6" borderId="55" xfId="0" applyFill="1" applyBorder="1" applyAlignment="1" applyProtection="1">
      <alignment horizontal="center" vertical="center"/>
      <protection locked="0" hidden="1"/>
    </xf>
    <xf numFmtId="1" fontId="0" fillId="6" borderId="55" xfId="0" applyNumberFormat="1" applyFill="1" applyBorder="1" applyAlignment="1" applyProtection="1">
      <alignment horizontal="center" vertical="center"/>
      <protection locked="0" hidden="1"/>
    </xf>
    <xf numFmtId="0" fontId="38" fillId="6" borderId="55" xfId="0" applyFont="1" applyFill="1" applyBorder="1" applyAlignment="1" applyProtection="1">
      <alignment horizontal="center" vertical="center" wrapText="1"/>
      <protection locked="0" hidden="1"/>
    </xf>
    <xf numFmtId="0" fontId="15" fillId="3" borderId="55" xfId="0" applyFont="1" applyFill="1" applyBorder="1" applyAlignment="1" applyProtection="1">
      <alignment horizontal="center" vertical="center" wrapText="1"/>
      <protection hidden="1"/>
    </xf>
    <xf numFmtId="1" fontId="40" fillId="7" borderId="55" xfId="0"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68" fontId="0" fillId="8" borderId="0" xfId="0" applyNumberFormat="1" applyFill="1" applyBorder="1" applyAlignment="1" applyProtection="1">
      <alignment horizontal="center" vertical="center" shrinkToFit="1"/>
    </xf>
    <xf numFmtId="167" fontId="0" fillId="4" borderId="0" xfId="0" applyNumberFormat="1" applyFill="1" applyAlignment="1" applyProtection="1">
      <alignment horizontal="center" vertical="center"/>
    </xf>
    <xf numFmtId="167" fontId="0" fillId="0" borderId="0" xfId="0" applyNumberFormat="1" applyAlignment="1" applyProtection="1">
      <alignment horizontal="center" vertical="center"/>
    </xf>
    <xf numFmtId="0" fontId="38" fillId="4" borderId="0" xfId="0" applyFont="1" applyFill="1" applyAlignment="1" applyProtection="1">
      <alignment horizontal="center" vertical="center"/>
      <protection hidden="1"/>
    </xf>
    <xf numFmtId="0" fontId="38" fillId="4" borderId="0" xfId="0" applyFont="1" applyFill="1" applyAlignment="1" applyProtection="1">
      <alignment horizontal="center" vertical="center"/>
    </xf>
    <xf numFmtId="1" fontId="0" fillId="4" borderId="0" xfId="0" applyNumberFormat="1" applyFill="1" applyAlignment="1" applyProtection="1">
      <alignment horizontal="center" vertical="center"/>
    </xf>
    <xf numFmtId="0" fontId="0" fillId="8" borderId="18" xfId="0" applyFill="1" applyBorder="1" applyAlignment="1" applyProtection="1">
      <alignment horizontal="center" vertical="center"/>
    </xf>
    <xf numFmtId="14" fontId="0" fillId="4" borderId="0" xfId="0" applyNumberFormat="1" applyFill="1" applyAlignment="1" applyProtection="1">
      <alignment horizontal="center" vertical="center"/>
    </xf>
    <xf numFmtId="170" fontId="5" fillId="0" borderId="19" xfId="0" applyNumberFormat="1" applyFont="1" applyBorder="1" applyAlignment="1" applyProtection="1">
      <alignment horizontal="center" vertical="center"/>
      <protection locked="0" hidden="1"/>
    </xf>
    <xf numFmtId="0" fontId="5" fillId="0" borderId="0" xfId="0" applyFont="1" applyAlignment="1" applyProtection="1">
      <alignment horizontal="center" wrapText="1"/>
      <protection locked="0" hidden="1"/>
    </xf>
    <xf numFmtId="167" fontId="5" fillId="0" borderId="18" xfId="0" applyNumberFormat="1" applyFont="1" applyBorder="1" applyAlignment="1" applyProtection="1">
      <alignment horizontal="center" vertical="center"/>
      <protection locked="0" hidden="1"/>
    </xf>
    <xf numFmtId="167" fontId="5" fillId="0" borderId="19" xfId="0" applyNumberFormat="1" applyFont="1" applyBorder="1" applyAlignment="1" applyProtection="1">
      <alignment horizontal="center" vertical="center"/>
      <protection locked="0" hidden="1"/>
    </xf>
    <xf numFmtId="0" fontId="11" fillId="0" borderId="6" xfId="0" applyFont="1" applyBorder="1" applyAlignment="1" applyProtection="1">
      <alignment horizontal="center" vertical="center" wrapText="1"/>
      <protection locked="0" hidden="1"/>
    </xf>
    <xf numFmtId="0" fontId="5" fillId="0" borderId="18" xfId="0" applyFont="1" applyBorder="1" applyAlignment="1" applyProtection="1">
      <alignment horizontal="center" vertical="center"/>
      <protection locked="0" hidden="1"/>
    </xf>
    <xf numFmtId="0" fontId="5" fillId="0" borderId="1" xfId="0" applyFont="1" applyBorder="1" applyAlignment="1" applyProtection="1">
      <alignment horizontal="center" vertical="center"/>
      <protection locked="0" hidden="1"/>
    </xf>
    <xf numFmtId="0" fontId="5" fillId="0" borderId="0" xfId="0" applyFont="1" applyAlignment="1" applyProtection="1">
      <alignment horizontal="center"/>
      <protection locked="0" hidden="1"/>
    </xf>
    <xf numFmtId="0" fontId="6" fillId="0" borderId="0" xfId="4" applyFont="1" applyBorder="1" applyAlignment="1">
      <alignment wrapText="1"/>
    </xf>
    <xf numFmtId="0" fontId="4" fillId="0" borderId="0" xfId="0" applyFont="1" applyAlignment="1" applyProtection="1">
      <alignment wrapText="1"/>
      <protection hidden="1"/>
    </xf>
    <xf numFmtId="0" fontId="5" fillId="0" borderId="0" xfId="0" applyFont="1" applyAlignment="1" applyProtection="1">
      <alignment wrapText="1"/>
      <protection hidden="1"/>
    </xf>
    <xf numFmtId="0" fontId="5" fillId="0" borderId="0" xfId="0" applyFont="1" applyBorder="1" applyAlignment="1" applyProtection="1">
      <alignment vertical="top" shrinkToFit="1"/>
      <protection hidden="1"/>
    </xf>
    <xf numFmtId="0" fontId="6" fillId="0" borderId="13" xfId="0" applyFont="1" applyBorder="1" applyAlignment="1" applyProtection="1">
      <alignment vertical="center"/>
      <protection hidden="1"/>
    </xf>
    <xf numFmtId="0" fontId="6" fillId="0" borderId="12" xfId="0" applyFont="1" applyBorder="1" applyAlignment="1" applyProtection="1">
      <alignment vertical="center"/>
      <protection hidden="1"/>
    </xf>
    <xf numFmtId="0" fontId="6" fillId="0" borderId="12" xfId="0" applyFont="1" applyBorder="1" applyAlignment="1" applyProtection="1">
      <alignment horizontal="left" vertical="center" wrapText="1"/>
      <protection hidden="1"/>
    </xf>
    <xf numFmtId="0" fontId="6" fillId="0" borderId="12" xfId="0" applyFont="1" applyBorder="1" applyAlignment="1" applyProtection="1">
      <alignment horizontal="center" vertical="center"/>
      <protection hidden="1"/>
    </xf>
    <xf numFmtId="0" fontId="5" fillId="0" borderId="12" xfId="0" applyFont="1" applyBorder="1" applyAlignment="1" applyProtection="1">
      <alignment wrapText="1"/>
      <protection hidden="1"/>
    </xf>
    <xf numFmtId="0" fontId="8" fillId="0" borderId="12" xfId="0" applyFont="1" applyBorder="1" applyAlignment="1" applyProtection="1">
      <alignment horizontal="left" vertical="top"/>
      <protection hidden="1"/>
    </xf>
    <xf numFmtId="0" fontId="6" fillId="0" borderId="12" xfId="0" applyFont="1" applyBorder="1" applyAlignment="1" applyProtection="1">
      <alignment horizontal="left" vertical="top"/>
      <protection hidden="1"/>
    </xf>
    <xf numFmtId="0" fontId="8" fillId="0" borderId="12" xfId="0" applyFont="1" applyBorder="1" applyAlignment="1" applyProtection="1">
      <alignment vertical="center"/>
      <protection hidden="1"/>
    </xf>
    <xf numFmtId="0" fontId="8" fillId="0" borderId="12" xfId="0" applyFont="1" applyBorder="1" applyAlignment="1" applyProtection="1">
      <alignment horizontal="left" vertical="center" wrapText="1"/>
      <protection hidden="1"/>
    </xf>
    <xf numFmtId="0" fontId="6" fillId="0" borderId="12" xfId="0" applyFont="1" applyBorder="1" applyAlignment="1" applyProtection="1">
      <alignment horizontal="center" vertical="center" wrapText="1"/>
      <protection hidden="1"/>
    </xf>
    <xf numFmtId="0" fontId="6" fillId="0" borderId="12" xfId="0" applyFont="1" applyBorder="1" applyAlignment="1" applyProtection="1">
      <alignment horizontal="left" vertical="center" indent="1"/>
      <protection hidden="1"/>
    </xf>
    <xf numFmtId="0" fontId="8" fillId="0" borderId="12" xfId="0" applyFont="1" applyBorder="1" applyAlignment="1" applyProtection="1">
      <alignment horizontal="left" vertical="center" wrapText="1" indent="7"/>
      <protection hidden="1"/>
    </xf>
    <xf numFmtId="0" fontId="6" fillId="0" borderId="12" xfId="0" applyFont="1" applyBorder="1" applyAlignment="1" applyProtection="1">
      <alignment horizontal="left" vertical="center" wrapText="1" indent="1"/>
      <protection hidden="1"/>
    </xf>
    <xf numFmtId="0" fontId="41" fillId="8" borderId="12" xfId="0" applyFont="1" applyFill="1" applyBorder="1" applyAlignment="1" applyProtection="1">
      <alignment vertical="center"/>
      <protection hidden="1"/>
    </xf>
    <xf numFmtId="0" fontId="6" fillId="0" borderId="12" xfId="0" applyFont="1" applyBorder="1" applyAlignment="1" applyProtection="1">
      <alignment horizontal="left" vertical="top" wrapText="1" indent="4"/>
      <protection hidden="1"/>
    </xf>
    <xf numFmtId="0" fontId="6" fillId="0" borderId="12" xfId="0" applyFont="1" applyBorder="1" applyAlignment="1" applyProtection="1">
      <alignment vertical="top" wrapText="1"/>
      <protection hidden="1"/>
    </xf>
    <xf numFmtId="0" fontId="5" fillId="0" borderId="0" xfId="0" applyFont="1" applyBorder="1" applyAlignment="1" applyProtection="1">
      <alignment horizontal="left" vertical="top"/>
      <protection hidden="1"/>
    </xf>
    <xf numFmtId="0" fontId="4" fillId="0" borderId="0" xfId="0" applyFont="1" applyBorder="1" applyAlignment="1" applyProtection="1">
      <alignment horizontal="left" wrapText="1" indent="2"/>
      <protection hidden="1"/>
    </xf>
    <xf numFmtId="0" fontId="5" fillId="0" borderId="0" xfId="0" applyFont="1" applyBorder="1" applyProtection="1">
      <protection hidden="1"/>
    </xf>
    <xf numFmtId="0" fontId="6" fillId="0" borderId="0" xfId="0" applyFont="1" applyBorder="1" applyAlignment="1" applyProtection="1">
      <alignment horizontal="center" vertical="top" wrapText="1"/>
      <protection hidden="1"/>
    </xf>
    <xf numFmtId="0" fontId="14" fillId="0" borderId="0" xfId="0" applyFont="1" applyBorder="1" applyAlignment="1" applyProtection="1">
      <alignment horizontal="center" vertical="top" wrapText="1"/>
      <protection hidden="1"/>
    </xf>
    <xf numFmtId="0" fontId="6" fillId="0" borderId="0" xfId="0" applyFont="1" applyAlignment="1" applyProtection="1">
      <alignment horizontal="left" wrapText="1" indent="2"/>
      <protection hidden="1"/>
    </xf>
    <xf numFmtId="0" fontId="4" fillId="0" borderId="0" xfId="0" applyFont="1" applyAlignment="1" applyProtection="1">
      <alignment horizontal="right" wrapText="1" indent="2"/>
      <protection hidden="1"/>
    </xf>
    <xf numFmtId="0" fontId="4" fillId="0" borderId="0" xfId="0" applyFont="1" applyAlignment="1" applyProtection="1">
      <alignment horizontal="left" wrapText="1" indent="2"/>
      <protection hidden="1"/>
    </xf>
    <xf numFmtId="0" fontId="5" fillId="0" borderId="0" xfId="0" applyFont="1" applyProtection="1">
      <protection hidden="1"/>
    </xf>
    <xf numFmtId="0" fontId="6" fillId="0" borderId="0" xfId="0" applyFont="1" applyAlignment="1" applyProtection="1">
      <alignment vertical="top" wrapText="1"/>
      <protection hidden="1"/>
    </xf>
    <xf numFmtId="0" fontId="6" fillId="0" borderId="0" xfId="0" applyFont="1" applyAlignment="1" applyProtection="1">
      <alignment horizontal="left" vertical="center" wrapText="1"/>
      <protection hidden="1"/>
    </xf>
    <xf numFmtId="0" fontId="4" fillId="0" borderId="0" xfId="0" applyFont="1" applyAlignment="1" applyProtection="1">
      <alignment horizontal="right" wrapText="1" indent="1"/>
      <protection hidden="1"/>
    </xf>
    <xf numFmtId="0" fontId="5" fillId="0" borderId="0" xfId="0" applyFont="1" applyAlignment="1" applyProtection="1">
      <alignment horizontal="right" vertical="center" wrapText="1"/>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horizontal="right" vertical="top" wrapText="1" indent="1"/>
      <protection hidden="1"/>
    </xf>
    <xf numFmtId="167" fontId="37" fillId="6" borderId="56" xfId="0" applyNumberFormat="1" applyFont="1" applyFill="1" applyBorder="1" applyAlignment="1" applyProtection="1">
      <alignment horizontal="center" vertical="center" wrapText="1"/>
      <protection locked="0"/>
    </xf>
    <xf numFmtId="0" fontId="11" fillId="9" borderId="18" xfId="0" applyFont="1" applyFill="1" applyBorder="1" applyAlignment="1" applyProtection="1">
      <alignment horizontal="center" vertical="top" wrapText="1"/>
    </xf>
    <xf numFmtId="0" fontId="5" fillId="9" borderId="18" xfId="0" applyFont="1" applyFill="1" applyBorder="1" applyAlignment="1" applyProtection="1">
      <alignment vertical="center" wrapText="1"/>
    </xf>
    <xf numFmtId="0" fontId="0" fillId="0" borderId="0" xfId="0" applyProtection="1"/>
    <xf numFmtId="0" fontId="29" fillId="0" borderId="0" xfId="0" applyFont="1" applyAlignment="1" applyProtection="1">
      <alignment horizontal="center"/>
    </xf>
    <xf numFmtId="0" fontId="29" fillId="0" borderId="0" xfId="0" applyFont="1" applyProtection="1"/>
    <xf numFmtId="0" fontId="29" fillId="0" borderId="0" xfId="0" applyFont="1" applyAlignment="1" applyProtection="1"/>
    <xf numFmtId="0" fontId="5" fillId="0" borderId="0" xfId="0" applyFont="1" applyProtection="1"/>
    <xf numFmtId="0" fontId="0" fillId="0" borderId="0" xfId="0" applyAlignment="1" applyProtection="1">
      <alignment horizontal="center"/>
    </xf>
    <xf numFmtId="0" fontId="29" fillId="0" borderId="0" xfId="0" applyFont="1" applyAlignment="1" applyProtection="1">
      <alignment horizontal="left"/>
    </xf>
    <xf numFmtId="0" fontId="29" fillId="0" borderId="0" xfId="0" applyFont="1" applyAlignment="1" applyProtection="1">
      <alignment horizontal="right"/>
    </xf>
    <xf numFmtId="0" fontId="0" fillId="0" borderId="20" xfId="0" applyBorder="1" applyProtection="1">
      <protection locked="0" hidden="1"/>
    </xf>
    <xf numFmtId="2" fontId="5" fillId="0" borderId="0" xfId="5" applyNumberFormat="1" applyProtection="1">
      <protection hidden="1"/>
    </xf>
    <xf numFmtId="0" fontId="5" fillId="0" borderId="0" xfId="5" applyProtection="1">
      <protection hidden="1"/>
    </xf>
    <xf numFmtId="2" fontId="30" fillId="0" borderId="20" xfId="0" applyNumberFormat="1" applyFont="1" applyBorder="1" applyAlignment="1" applyProtection="1">
      <alignment horizontal="center"/>
      <protection locked="0" hidden="1"/>
    </xf>
    <xf numFmtId="1" fontId="5" fillId="0" borderId="15" xfId="4" applyNumberFormat="1" applyBorder="1"/>
    <xf numFmtId="168" fontId="32" fillId="0" borderId="20" xfId="0" applyNumberFormat="1" applyFont="1" applyBorder="1" applyAlignment="1" applyProtection="1">
      <alignment horizontal="center"/>
      <protection locked="0" hidden="1"/>
    </xf>
    <xf numFmtId="0" fontId="43" fillId="11" borderId="58" xfId="0" applyFont="1" applyFill="1" applyBorder="1" applyAlignment="1" applyProtection="1">
      <alignment horizontal="center" vertical="center"/>
    </xf>
    <xf numFmtId="1" fontId="33" fillId="2" borderId="55" xfId="0" applyNumberFormat="1" applyFont="1" applyFill="1" applyBorder="1" applyAlignment="1" applyProtection="1">
      <alignment horizontal="center" vertical="center" wrapText="1"/>
      <protection hidden="1"/>
    </xf>
    <xf numFmtId="0" fontId="11" fillId="0" borderId="5" xfId="0" applyFont="1" applyBorder="1" applyAlignment="1" applyProtection="1">
      <protection hidden="1"/>
    </xf>
    <xf numFmtId="0" fontId="11" fillId="0" borderId="0" xfId="0" applyFont="1" applyBorder="1" applyAlignment="1" applyProtection="1">
      <alignment vertical="center" shrinkToFit="1"/>
      <protection hidden="1"/>
    </xf>
    <xf numFmtId="0" fontId="11" fillId="4" borderId="0" xfId="0" applyFont="1" applyFill="1" applyAlignment="1" applyProtection="1">
      <alignment horizontal="center" vertical="center"/>
      <protection hidden="1"/>
    </xf>
    <xf numFmtId="167" fontId="11" fillId="4" borderId="0" xfId="0" applyNumberFormat="1" applyFont="1" applyFill="1" applyAlignment="1" applyProtection="1">
      <alignment horizontal="center" vertical="center"/>
    </xf>
    <xf numFmtId="0" fontId="11" fillId="4" borderId="0" xfId="0" applyFont="1" applyFill="1" applyAlignment="1" applyProtection="1">
      <alignment horizontal="center" vertical="center"/>
    </xf>
    <xf numFmtId="0" fontId="6" fillId="0" borderId="15" xfId="0" applyFont="1" applyBorder="1" applyAlignment="1" applyProtection="1">
      <alignment vertical="center"/>
      <protection hidden="1"/>
    </xf>
    <xf numFmtId="0" fontId="8" fillId="0" borderId="9" xfId="0" applyFont="1" applyBorder="1" applyAlignment="1" applyProtection="1">
      <alignment horizontal="left" vertical="top"/>
      <protection hidden="1"/>
    </xf>
    <xf numFmtId="0" fontId="11" fillId="0" borderId="0" xfId="0" applyFont="1" applyBorder="1" applyAlignment="1" applyProtection="1">
      <alignment wrapText="1"/>
      <protection hidden="1"/>
    </xf>
    <xf numFmtId="0" fontId="8" fillId="0" borderId="15" xfId="0" applyFont="1" applyBorder="1" applyAlignment="1" applyProtection="1">
      <alignment vertical="center"/>
      <protection hidden="1"/>
    </xf>
    <xf numFmtId="0" fontId="8" fillId="0" borderId="15" xfId="0" applyFont="1" applyBorder="1" applyAlignment="1" applyProtection="1">
      <alignment horizontal="left" vertical="center" wrapText="1"/>
      <protection hidden="1"/>
    </xf>
    <xf numFmtId="0" fontId="8" fillId="0" borderId="9" xfId="0" applyFont="1" applyBorder="1" applyAlignment="1" applyProtection="1">
      <alignment vertical="center"/>
      <protection hidden="1"/>
    </xf>
    <xf numFmtId="0" fontId="8" fillId="0" borderId="9" xfId="0" applyFont="1" applyBorder="1" applyAlignment="1" applyProtection="1">
      <alignment horizontal="left" vertical="center" wrapText="1"/>
      <protection hidden="1"/>
    </xf>
    <xf numFmtId="0" fontId="6" fillId="0" borderId="9" xfId="0" applyFont="1" applyBorder="1" applyAlignment="1" applyProtection="1">
      <alignment horizontal="left" vertical="center" indent="1"/>
      <protection hidden="1"/>
    </xf>
    <xf numFmtId="0" fontId="6" fillId="0" borderId="9" xfId="0" applyFont="1" applyBorder="1" applyAlignment="1" applyProtection="1">
      <alignment vertical="center"/>
      <protection hidden="1"/>
    </xf>
    <xf numFmtId="0" fontId="5" fillId="0" borderId="15" xfId="0" applyFont="1" applyBorder="1" applyAlignment="1" applyProtection="1">
      <alignment horizontal="right" vertical="top" shrinkToFit="1"/>
      <protection hidden="1"/>
    </xf>
    <xf numFmtId="0" fontId="5" fillId="0" borderId="14" xfId="0" applyFont="1" applyBorder="1" applyAlignment="1" applyProtection="1">
      <alignment horizontal="right" vertical="center" shrinkToFit="1"/>
      <protection hidden="1"/>
    </xf>
    <xf numFmtId="2" fontId="11" fillId="0" borderId="14" xfId="0" applyNumberFormat="1" applyFont="1" applyBorder="1" applyAlignment="1" applyProtection="1">
      <alignment horizontal="right" vertical="center" shrinkToFit="1"/>
      <protection hidden="1"/>
    </xf>
    <xf numFmtId="1" fontId="5" fillId="0" borderId="14" xfId="0" applyNumberFormat="1" applyFont="1" applyBorder="1" applyAlignment="1" applyProtection="1">
      <alignment horizontal="right" vertical="center" shrinkToFit="1"/>
      <protection hidden="1"/>
    </xf>
    <xf numFmtId="2" fontId="5" fillId="0" borderId="14" xfId="0" applyNumberFormat="1" applyFont="1" applyBorder="1" applyAlignment="1" applyProtection="1">
      <alignment horizontal="right" vertical="center" shrinkToFit="1"/>
      <protection hidden="1"/>
    </xf>
    <xf numFmtId="2" fontId="5" fillId="0" borderId="21" xfId="0" applyNumberFormat="1" applyFont="1" applyBorder="1" applyAlignment="1" applyProtection="1">
      <alignment horizontal="right" vertical="center" shrinkToFit="1"/>
      <protection hidden="1"/>
    </xf>
    <xf numFmtId="1" fontId="11" fillId="0" borderId="14" xfId="0" applyNumberFormat="1" applyFont="1" applyBorder="1" applyAlignment="1" applyProtection="1">
      <alignment horizontal="right" vertical="center" shrinkToFit="1"/>
      <protection hidden="1"/>
    </xf>
    <xf numFmtId="0" fontId="5" fillId="0" borderId="9" xfId="0" applyFont="1" applyBorder="1" applyAlignment="1" applyProtection="1">
      <alignment horizontal="right" vertical="top" shrinkToFit="1"/>
      <protection hidden="1"/>
    </xf>
    <xf numFmtId="0" fontId="5" fillId="0" borderId="12" xfId="0" applyFont="1" applyBorder="1" applyAlignment="1" applyProtection="1">
      <alignment horizontal="right" vertical="top" shrinkToFit="1"/>
      <protection hidden="1"/>
    </xf>
    <xf numFmtId="2" fontId="11" fillId="0" borderId="22" xfId="0" applyNumberFormat="1" applyFont="1" applyBorder="1" applyAlignment="1" applyProtection="1">
      <alignment horizontal="right" vertical="center" shrinkToFit="1"/>
      <protection hidden="1"/>
    </xf>
    <xf numFmtId="2" fontId="5" fillId="0" borderId="23" xfId="0" applyNumberFormat="1" applyFont="1" applyBorder="1" applyAlignment="1" applyProtection="1">
      <alignment horizontal="right" vertical="center" shrinkToFit="1"/>
      <protection hidden="1"/>
    </xf>
    <xf numFmtId="2" fontId="11" fillId="0" borderId="24" xfId="0" applyNumberFormat="1" applyFont="1" applyBorder="1" applyAlignment="1" applyProtection="1">
      <alignment horizontal="right" vertical="center" shrinkToFit="1"/>
      <protection hidden="1"/>
    </xf>
    <xf numFmtId="0" fontId="5" fillId="0" borderId="9" xfId="0" applyFont="1" applyBorder="1" applyAlignment="1" applyProtection="1">
      <alignment horizontal="right" vertical="center" shrinkToFit="1"/>
      <protection hidden="1"/>
    </xf>
    <xf numFmtId="0" fontId="5" fillId="0" borderId="12" xfId="0" applyFont="1" applyBorder="1" applyAlignment="1" applyProtection="1">
      <alignment horizontal="left" vertical="top" shrinkToFit="1"/>
      <protection hidden="1"/>
    </xf>
    <xf numFmtId="0" fontId="11" fillId="0" borderId="14" xfId="1" applyNumberFormat="1" applyFont="1" applyBorder="1" applyAlignment="1" applyProtection="1">
      <alignment horizontal="right" vertical="center" shrinkToFit="1"/>
      <protection hidden="1"/>
    </xf>
    <xf numFmtId="0" fontId="10" fillId="0" borderId="14" xfId="0" applyFont="1" applyBorder="1" applyAlignment="1" applyProtection="1">
      <alignment shrinkToFit="1"/>
      <protection hidden="1"/>
    </xf>
    <xf numFmtId="2" fontId="11" fillId="0" borderId="16" xfId="0" applyNumberFormat="1" applyFont="1" applyBorder="1" applyAlignment="1" applyProtection="1">
      <alignment horizontal="right" vertical="center" shrinkToFit="1"/>
      <protection hidden="1"/>
    </xf>
    <xf numFmtId="0" fontId="4" fillId="0" borderId="14" xfId="0" applyFont="1" applyBorder="1" applyAlignment="1" applyProtection="1">
      <alignment shrinkToFit="1"/>
      <protection hidden="1"/>
    </xf>
    <xf numFmtId="0" fontId="0" fillId="0" borderId="12" xfId="0" applyBorder="1" applyAlignment="1" applyProtection="1">
      <alignment shrinkToFit="1"/>
      <protection hidden="1"/>
    </xf>
    <xf numFmtId="0" fontId="4" fillId="0" borderId="25" xfId="0" applyFont="1" applyBorder="1" applyAlignment="1" applyProtection="1">
      <alignment shrinkToFit="1"/>
      <protection hidden="1"/>
    </xf>
    <xf numFmtId="2" fontId="5" fillId="0" borderId="0" xfId="4" applyNumberFormat="1" applyBorder="1"/>
    <xf numFmtId="0" fontId="5" fillId="0" borderId="13" xfId="0" applyFont="1" applyBorder="1" applyAlignment="1" applyProtection="1">
      <alignment shrinkToFit="1"/>
      <protection hidden="1"/>
    </xf>
    <xf numFmtId="1" fontId="11" fillId="0" borderId="13" xfId="0" applyNumberFormat="1" applyFont="1" applyBorder="1" applyAlignment="1" applyProtection="1">
      <alignment horizontal="right" vertical="center" shrinkToFit="1"/>
      <protection hidden="1"/>
    </xf>
    <xf numFmtId="2" fontId="0" fillId="0" borderId="3" xfId="0" applyNumberFormat="1" applyBorder="1" applyAlignment="1" applyProtection="1">
      <alignment horizontal="right" shrinkToFit="1"/>
      <protection hidden="1"/>
    </xf>
    <xf numFmtId="2" fontId="5" fillId="0" borderId="13" xfId="0" applyNumberFormat="1" applyFont="1" applyBorder="1" applyAlignment="1" applyProtection="1">
      <alignment horizontal="left" vertical="top" shrinkToFit="1"/>
      <protection hidden="1"/>
    </xf>
    <xf numFmtId="0" fontId="0" fillId="0" borderId="27" xfId="0" applyBorder="1" applyAlignment="1" applyProtection="1">
      <alignment shrinkToFit="1"/>
      <protection hidden="1"/>
    </xf>
    <xf numFmtId="0" fontId="41" fillId="8" borderId="12" xfId="0" applyFont="1" applyFill="1" applyBorder="1" applyAlignment="1" applyProtection="1">
      <alignment horizontal="left" vertical="center"/>
      <protection hidden="1"/>
    </xf>
    <xf numFmtId="2" fontId="5" fillId="0" borderId="26" xfId="0" applyNumberFormat="1" applyFont="1" applyBorder="1" applyAlignment="1" applyProtection="1">
      <alignment horizontal="left" vertical="top" shrinkToFit="1"/>
      <protection hidden="1"/>
    </xf>
    <xf numFmtId="2" fontId="11" fillId="0" borderId="18" xfId="0" applyNumberFormat="1" applyFont="1" applyBorder="1" applyAlignment="1" applyProtection="1">
      <alignment horizontal="right" vertical="center" shrinkToFit="1"/>
      <protection hidden="1"/>
    </xf>
    <xf numFmtId="0" fontId="6" fillId="0" borderId="28" xfId="0" applyFont="1" applyBorder="1" applyAlignment="1" applyProtection="1">
      <alignment horizontal="left" vertical="center"/>
      <protection hidden="1"/>
    </xf>
    <xf numFmtId="0" fontId="6" fillId="0" borderId="29" xfId="0" applyFont="1" applyBorder="1" applyAlignment="1" applyProtection="1">
      <alignment horizontal="left" vertical="center"/>
      <protection hidden="1"/>
    </xf>
    <xf numFmtId="0" fontId="6" fillId="0" borderId="30" xfId="0" applyFont="1" applyBorder="1" applyAlignment="1" applyProtection="1">
      <alignment horizontal="left" vertical="center"/>
      <protection hidden="1"/>
    </xf>
    <xf numFmtId="0" fontId="6" fillId="0" borderId="30" xfId="0" applyFont="1" applyBorder="1" applyAlignment="1" applyProtection="1">
      <alignment horizontal="left" vertical="center" wrapText="1"/>
      <protection hidden="1"/>
    </xf>
    <xf numFmtId="0" fontId="5" fillId="0" borderId="31" xfId="0" applyFont="1" applyBorder="1" applyAlignment="1" applyProtection="1">
      <alignment horizontal="left" vertical="center"/>
      <protection hidden="1"/>
    </xf>
    <xf numFmtId="0" fontId="6" fillId="0" borderId="31" xfId="0" applyFont="1" applyBorder="1" applyAlignment="1" applyProtection="1">
      <alignment horizontal="left" vertical="center" wrapText="1"/>
      <protection hidden="1"/>
    </xf>
    <xf numFmtId="0" fontId="6" fillId="0" borderId="18" xfId="0" applyFont="1" applyBorder="1" applyAlignment="1" applyProtection="1">
      <alignment horizontal="left" vertical="center" wrapText="1"/>
      <protection hidden="1"/>
    </xf>
    <xf numFmtId="2" fontId="5" fillId="0" borderId="12" xfId="0" applyNumberFormat="1" applyFont="1" applyBorder="1" applyAlignment="1" applyProtection="1">
      <alignment horizontal="right" vertical="center" shrinkToFit="1"/>
      <protection hidden="1"/>
    </xf>
    <xf numFmtId="2" fontId="5" fillId="0" borderId="15" xfId="0" applyNumberFormat="1" applyFont="1" applyBorder="1" applyAlignment="1" applyProtection="1">
      <alignment horizontal="right" vertical="center" shrinkToFit="1"/>
      <protection hidden="1"/>
    </xf>
    <xf numFmtId="0" fontId="6" fillId="0" borderId="32"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6" fillId="0" borderId="33" xfId="0" applyFont="1" applyBorder="1" applyAlignment="1" applyProtection="1">
      <alignment horizontal="left" vertical="center"/>
      <protection hidden="1"/>
    </xf>
    <xf numFmtId="0" fontId="5" fillId="0" borderId="34" xfId="0" applyFont="1" applyBorder="1" applyAlignment="1" applyProtection="1">
      <alignment horizontal="left" vertical="center"/>
      <protection hidden="1"/>
    </xf>
    <xf numFmtId="0" fontId="6" fillId="0" borderId="34" xfId="0" applyFont="1" applyBorder="1" applyAlignment="1" applyProtection="1">
      <alignment horizontal="left" vertical="center" wrapText="1"/>
      <protection hidden="1"/>
    </xf>
    <xf numFmtId="2" fontId="11" fillId="0" borderId="35" xfId="0" applyNumberFormat="1" applyFont="1" applyBorder="1" applyAlignment="1" applyProtection="1">
      <alignment horizontal="right" vertical="center" shrinkToFit="1"/>
      <protection hidden="1"/>
    </xf>
    <xf numFmtId="2" fontId="5" fillId="0" borderId="36" xfId="0" applyNumberFormat="1" applyFont="1" applyBorder="1" applyAlignment="1" applyProtection="1">
      <alignment horizontal="right" vertical="center" shrinkToFit="1"/>
      <protection hidden="1"/>
    </xf>
    <xf numFmtId="2" fontId="5" fillId="0" borderId="37" xfId="0" applyNumberFormat="1" applyFont="1" applyBorder="1" applyAlignment="1" applyProtection="1">
      <alignment horizontal="right" vertical="center" shrinkToFit="1"/>
      <protection hidden="1"/>
    </xf>
    <xf numFmtId="2" fontId="5" fillId="0" borderId="38" xfId="0" applyNumberFormat="1" applyFont="1" applyBorder="1" applyAlignment="1" applyProtection="1">
      <alignment horizontal="right" vertical="center" shrinkToFit="1"/>
      <protection hidden="1"/>
    </xf>
    <xf numFmtId="2" fontId="11" fillId="0" borderId="9" xfId="0" applyNumberFormat="1" applyFont="1" applyBorder="1" applyAlignment="1" applyProtection="1">
      <alignment horizontal="right" vertical="center" shrinkToFit="1"/>
      <protection hidden="1"/>
    </xf>
    <xf numFmtId="2" fontId="11" fillId="0" borderId="39" xfId="0" applyNumberFormat="1" applyFont="1" applyBorder="1" applyAlignment="1" applyProtection="1">
      <alignment horizontal="right" vertical="top" shrinkToFit="1"/>
      <protection hidden="1"/>
    </xf>
    <xf numFmtId="0" fontId="6" fillId="0" borderId="8" xfId="0" applyFont="1" applyBorder="1" applyAlignment="1" applyProtection="1">
      <alignment vertical="top" wrapText="1"/>
      <protection hidden="1"/>
    </xf>
    <xf numFmtId="0" fontId="0" fillId="0" borderId="8" xfId="0" applyBorder="1" applyProtection="1">
      <protection hidden="1"/>
    </xf>
    <xf numFmtId="0" fontId="4" fillId="0" borderId="8" xfId="0" applyFont="1" applyBorder="1" applyAlignment="1" applyProtection="1">
      <alignment wrapText="1"/>
      <protection hidden="1"/>
    </xf>
    <xf numFmtId="1" fontId="7" fillId="0" borderId="8" xfId="0" applyNumberFormat="1" applyFont="1" applyBorder="1" applyAlignment="1" applyProtection="1">
      <alignment horizontal="right" vertical="center" wrapText="1"/>
      <protection hidden="1"/>
    </xf>
    <xf numFmtId="0" fontId="14" fillId="0" borderId="9" xfId="0" applyFont="1" applyBorder="1" applyAlignment="1" applyProtection="1">
      <alignment horizontal="center" vertical="top" wrapText="1"/>
      <protection locked="0" hidden="1"/>
    </xf>
    <xf numFmtId="0" fontId="6" fillId="0" borderId="5" xfId="0" applyFont="1" applyBorder="1" applyAlignment="1" applyProtection="1">
      <alignment horizontal="left" vertical="center" wrapText="1"/>
      <protection hidden="1"/>
    </xf>
    <xf numFmtId="0" fontId="4" fillId="0" borderId="5" xfId="0" applyFont="1" applyBorder="1" applyAlignment="1" applyProtection="1">
      <alignment horizontal="left" wrapText="1"/>
      <protection hidden="1"/>
    </xf>
    <xf numFmtId="0" fontId="8" fillId="0" borderId="9"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5" fillId="0" borderId="12"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4" fillId="0" borderId="8" xfId="0" applyFont="1" applyBorder="1" applyAlignment="1" applyProtection="1">
      <alignment horizontal="center" vertical="center" wrapText="1"/>
      <protection hidden="1"/>
    </xf>
    <xf numFmtId="0" fontId="6" fillId="0" borderId="8" xfId="0" applyFont="1" applyBorder="1" applyAlignment="1" applyProtection="1">
      <alignment vertical="center"/>
      <protection hidden="1"/>
    </xf>
    <xf numFmtId="0" fontId="6" fillId="0" borderId="8" xfId="0" applyFont="1" applyBorder="1" applyAlignment="1" applyProtection="1">
      <alignment vertical="center" wrapText="1"/>
      <protection hidden="1"/>
    </xf>
    <xf numFmtId="0" fontId="4" fillId="0" borderId="0" xfId="0" applyFont="1" applyAlignment="1" applyProtection="1">
      <alignment horizontal="center" vertical="center" wrapText="1"/>
      <protection hidden="1"/>
    </xf>
    <xf numFmtId="0" fontId="6" fillId="0" borderId="5"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5"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2" fontId="5" fillId="0" borderId="37" xfId="0" applyNumberFormat="1" applyFont="1" applyBorder="1" applyAlignment="1" applyProtection="1">
      <alignment horizontal="right" vertical="top" shrinkToFit="1"/>
      <protection hidden="1"/>
    </xf>
    <xf numFmtId="49" fontId="5" fillId="0" borderId="2" xfId="0" applyNumberFormat="1" applyFont="1" applyBorder="1" applyAlignment="1" applyProtection="1">
      <alignment horizontal="center" vertical="center" wrapText="1"/>
      <protection hidden="1"/>
    </xf>
    <xf numFmtId="49" fontId="5" fillId="0" borderId="3" xfId="0" applyNumberFormat="1" applyFont="1" applyBorder="1" applyAlignment="1" applyProtection="1">
      <alignment horizontal="center" vertical="center" wrapText="1"/>
      <protection hidden="1"/>
    </xf>
    <xf numFmtId="49" fontId="5" fillId="0" borderId="10" xfId="0" applyNumberFormat="1" applyFont="1" applyBorder="1" applyAlignment="1" applyProtection="1">
      <alignment horizontal="center" vertical="center" wrapText="1"/>
      <protection hidden="1"/>
    </xf>
    <xf numFmtId="49" fontId="5" fillId="0" borderId="13" xfId="0" applyNumberFormat="1" applyFont="1" applyBorder="1" applyAlignment="1" applyProtection="1">
      <alignment horizontal="center" vertical="center" wrapText="1"/>
      <protection hidden="1"/>
    </xf>
    <xf numFmtId="49" fontId="5" fillId="0" borderId="13" xfId="0" applyNumberFormat="1" applyFont="1" applyBorder="1" applyAlignment="1" applyProtection="1">
      <alignment horizontal="center" vertical="center"/>
      <protection hidden="1"/>
    </xf>
    <xf numFmtId="49" fontId="5" fillId="0" borderId="26" xfId="0" applyNumberFormat="1" applyFont="1" applyBorder="1" applyAlignment="1" applyProtection="1">
      <alignment horizontal="center" vertical="center" wrapText="1"/>
      <protection hidden="1"/>
    </xf>
    <xf numFmtId="2" fontId="11" fillId="0" borderId="39" xfId="0" applyNumberFormat="1" applyFont="1" applyBorder="1" applyAlignment="1" applyProtection="1">
      <alignment horizontal="right" vertical="center" shrinkToFit="1"/>
      <protection hidden="1"/>
    </xf>
    <xf numFmtId="0" fontId="0" fillId="8" borderId="0" xfId="0" applyFill="1" applyAlignment="1" applyProtection="1">
      <alignment horizontal="center" vertical="center"/>
    </xf>
    <xf numFmtId="0" fontId="0" fillId="8" borderId="0" xfId="0" applyFill="1" applyAlignment="1" applyProtection="1">
      <alignment vertical="center"/>
    </xf>
    <xf numFmtId="0" fontId="0" fillId="8" borderId="0" xfId="0" applyFill="1" applyAlignment="1" applyProtection="1">
      <alignment horizontal="center" vertical="center"/>
      <protection hidden="1"/>
    </xf>
    <xf numFmtId="0" fontId="0" fillId="8" borderId="59" xfId="0" applyFill="1" applyBorder="1" applyAlignment="1" applyProtection="1">
      <alignment vertical="center" wrapText="1"/>
    </xf>
    <xf numFmtId="0" fontId="0" fillId="8" borderId="60" xfId="0" applyFill="1" applyBorder="1" applyAlignment="1" applyProtection="1">
      <alignment vertical="center" wrapText="1"/>
    </xf>
    <xf numFmtId="166" fontId="5" fillId="8" borderId="0" xfId="0" applyNumberFormat="1" applyFont="1" applyFill="1" applyBorder="1" applyAlignment="1" applyProtection="1">
      <alignment vertical="center" wrapText="1"/>
    </xf>
    <xf numFmtId="0" fontId="0" fillId="8" borderId="0" xfId="0" applyFill="1" applyAlignment="1" applyProtection="1">
      <alignment horizontal="left" vertical="center"/>
    </xf>
    <xf numFmtId="0" fontId="38" fillId="8" borderId="0" xfId="0" applyFont="1" applyFill="1" applyAlignment="1" applyProtection="1">
      <alignment horizontal="center" vertical="center"/>
    </xf>
    <xf numFmtId="0" fontId="5" fillId="8" borderId="0" xfId="0" applyFont="1" applyFill="1" applyAlignment="1" applyProtection="1">
      <alignment horizontal="center" vertical="center"/>
    </xf>
    <xf numFmtId="168" fontId="0" fillId="8" borderId="16" xfId="0" applyNumberFormat="1" applyFill="1" applyBorder="1" applyAlignment="1" applyProtection="1">
      <alignment horizontal="left" vertical="center" wrapText="1"/>
    </xf>
    <xf numFmtId="1" fontId="0" fillId="8" borderId="0" xfId="0" applyNumberFormat="1" applyFill="1" applyAlignment="1" applyProtection="1">
      <alignment horizontal="center" vertical="center"/>
    </xf>
    <xf numFmtId="0" fontId="0" fillId="8" borderId="0" xfId="0" applyFill="1" applyBorder="1" applyAlignment="1" applyProtection="1">
      <alignment horizontal="center" vertical="center"/>
    </xf>
    <xf numFmtId="0" fontId="39" fillId="8" borderId="18" xfId="4" applyFont="1" applyFill="1" applyBorder="1" applyAlignment="1" applyProtection="1">
      <alignment horizontal="center" vertical="center"/>
    </xf>
    <xf numFmtId="0" fontId="39" fillId="8" borderId="18" xfId="0" applyFont="1" applyFill="1" applyBorder="1" applyAlignment="1" applyProtection="1">
      <alignment horizontal="center" vertical="center" wrapText="1"/>
    </xf>
    <xf numFmtId="0" fontId="0" fillId="8" borderId="0" xfId="0" applyFill="1" applyAlignment="1" applyProtection="1">
      <alignment horizontal="center" vertical="center"/>
      <protection locked="0" hidden="1"/>
    </xf>
    <xf numFmtId="0" fontId="0" fillId="8" borderId="0" xfId="0" applyFill="1" applyAlignment="1" applyProtection="1">
      <alignment horizontal="left" vertical="center"/>
      <protection locked="0" hidden="1"/>
    </xf>
    <xf numFmtId="167" fontId="37" fillId="8" borderId="54" xfId="0" applyNumberFormat="1" applyFont="1" applyFill="1" applyBorder="1" applyAlignment="1" applyProtection="1">
      <alignment horizontal="center" vertical="center" wrapText="1"/>
      <protection locked="0" hidden="1"/>
    </xf>
    <xf numFmtId="167" fontId="37" fillId="8" borderId="54" xfId="0" applyNumberFormat="1" applyFont="1" applyFill="1" applyBorder="1" applyAlignment="1" applyProtection="1">
      <alignment horizontal="center" vertical="center" wrapText="1"/>
      <protection locked="0"/>
    </xf>
    <xf numFmtId="0" fontId="39" fillId="8" borderId="19" xfId="4" applyFont="1" applyFill="1" applyBorder="1" applyAlignment="1" applyProtection="1">
      <alignment horizontal="center" vertical="center"/>
    </xf>
    <xf numFmtId="0" fontId="0" fillId="8" borderId="61" xfId="0" applyFill="1" applyBorder="1" applyAlignment="1" applyProtection="1">
      <alignment horizontal="center" vertical="center"/>
    </xf>
    <xf numFmtId="0" fontId="38" fillId="8" borderId="0" xfId="0" applyFont="1" applyFill="1" applyAlignment="1" applyProtection="1">
      <alignment vertical="center"/>
    </xf>
    <xf numFmtId="0" fontId="39" fillId="8" borderId="0" xfId="4" applyFont="1" applyFill="1" applyBorder="1" applyAlignment="1" applyProtection="1">
      <alignment horizontal="center" vertical="center"/>
    </xf>
    <xf numFmtId="0" fontId="39" fillId="8" borderId="0" xfId="0" applyFont="1" applyFill="1" applyBorder="1" applyAlignment="1" applyProtection="1">
      <alignment horizontal="center" vertical="center" wrapText="1"/>
    </xf>
    <xf numFmtId="1" fontId="39" fillId="8" borderId="0" xfId="0" applyNumberFormat="1" applyFont="1" applyFill="1" applyBorder="1" applyAlignment="1" applyProtection="1">
      <alignment horizontal="center" vertical="center"/>
    </xf>
    <xf numFmtId="0" fontId="0" fillId="11" borderId="40" xfId="0" applyFill="1" applyBorder="1" applyAlignment="1" applyProtection="1">
      <alignment horizontal="center" vertical="center"/>
    </xf>
    <xf numFmtId="0" fontId="0" fillId="11" borderId="41" xfId="0" applyFill="1" applyBorder="1" applyAlignment="1" applyProtection="1">
      <alignment horizontal="center" vertical="center"/>
    </xf>
    <xf numFmtId="0" fontId="0" fillId="8" borderId="41" xfId="0" applyFill="1" applyBorder="1" applyAlignment="1" applyProtection="1">
      <alignment horizontal="center" vertical="center"/>
    </xf>
    <xf numFmtId="0" fontId="0" fillId="11" borderId="42" xfId="0" applyFill="1" applyBorder="1" applyAlignment="1" applyProtection="1">
      <alignment horizontal="center" vertical="center"/>
    </xf>
    <xf numFmtId="0" fontId="0" fillId="11" borderId="43" xfId="0" applyFill="1" applyBorder="1" applyAlignment="1" applyProtection="1">
      <alignment horizontal="center" vertical="center"/>
    </xf>
    <xf numFmtId="17" fontId="0" fillId="8" borderId="0" xfId="0" applyNumberFormat="1" applyFill="1" applyBorder="1" applyAlignment="1" applyProtection="1">
      <alignment horizontal="center" vertical="center"/>
    </xf>
    <xf numFmtId="1" fontId="0" fillId="8" borderId="0" xfId="0" applyNumberFormat="1" applyFill="1" applyBorder="1" applyAlignment="1" applyProtection="1">
      <alignment horizontal="center" vertical="center"/>
    </xf>
    <xf numFmtId="0" fontId="5" fillId="8" borderId="0" xfId="0" applyFont="1" applyFill="1" applyBorder="1" applyAlignment="1" applyProtection="1">
      <alignment horizontal="center" vertical="center"/>
    </xf>
    <xf numFmtId="14" fontId="44" fillId="8" borderId="0" xfId="0" applyNumberFormat="1" applyFont="1" applyFill="1" applyBorder="1" applyAlignment="1" applyProtection="1">
      <alignment horizontal="center" vertical="center"/>
    </xf>
    <xf numFmtId="14" fontId="0" fillId="8" borderId="0" xfId="0" applyNumberFormat="1" applyFill="1" applyBorder="1" applyAlignment="1" applyProtection="1">
      <alignment horizontal="center" vertical="center"/>
    </xf>
    <xf numFmtId="0" fontId="0" fillId="8" borderId="0" xfId="0" applyFill="1" applyBorder="1" applyAlignment="1" applyProtection="1">
      <alignment horizontal="left" vertical="center"/>
    </xf>
    <xf numFmtId="167" fontId="0" fillId="8" borderId="0" xfId="0" applyNumberFormat="1" applyFill="1" applyBorder="1" applyAlignment="1" applyProtection="1">
      <alignment horizontal="left" vertical="center"/>
    </xf>
    <xf numFmtId="0" fontId="5" fillId="8" borderId="0" xfId="0" applyFont="1" applyFill="1" applyBorder="1" applyAlignment="1" applyProtection="1">
      <alignment horizontal="left" vertical="center"/>
    </xf>
    <xf numFmtId="169" fontId="0" fillId="8" borderId="0" xfId="0" applyNumberFormat="1" applyFill="1" applyBorder="1" applyAlignment="1" applyProtection="1">
      <alignment horizontal="left" vertical="center"/>
    </xf>
    <xf numFmtId="0" fontId="0" fillId="11" borderId="44" xfId="0" applyFill="1" applyBorder="1" applyAlignment="1" applyProtection="1">
      <alignment horizontal="center" vertical="center"/>
    </xf>
    <xf numFmtId="0" fontId="0" fillId="11" borderId="45" xfId="0" applyFill="1" applyBorder="1" applyAlignment="1" applyProtection="1">
      <alignment vertical="center"/>
    </xf>
    <xf numFmtId="0" fontId="0" fillId="11" borderId="45" xfId="0" applyFill="1" applyBorder="1" applyAlignment="1" applyProtection="1">
      <alignment horizontal="center" vertical="center"/>
    </xf>
    <xf numFmtId="0" fontId="0" fillId="8" borderId="45" xfId="0" applyFill="1" applyBorder="1" applyAlignment="1" applyProtection="1">
      <alignment horizontal="center" vertical="center"/>
    </xf>
    <xf numFmtId="0" fontId="0" fillId="11" borderId="46" xfId="0" applyFill="1" applyBorder="1" applyAlignment="1" applyProtection="1">
      <alignment horizontal="center" vertical="center"/>
    </xf>
    <xf numFmtId="167" fontId="37" fillId="6" borderId="54" xfId="0" applyNumberFormat="1" applyFont="1" applyFill="1" applyBorder="1" applyAlignment="1" applyProtection="1">
      <alignment horizontal="center" vertical="center" wrapText="1"/>
    </xf>
    <xf numFmtId="167" fontId="37" fillId="8" borderId="62" xfId="0" applyNumberFormat="1" applyFont="1"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xf>
    <xf numFmtId="167" fontId="37" fillId="6" borderId="63" xfId="0" applyNumberFormat="1" applyFont="1" applyFill="1" applyBorder="1" applyAlignment="1" applyProtection="1">
      <alignment horizontal="center" vertical="center" wrapText="1"/>
      <protection locked="0"/>
    </xf>
    <xf numFmtId="167" fontId="37" fillId="6" borderId="55" xfId="0" applyNumberFormat="1" applyFont="1" applyFill="1" applyBorder="1" applyAlignment="1" applyProtection="1">
      <alignment horizontal="center" vertical="center" wrapText="1"/>
      <protection locked="0"/>
    </xf>
    <xf numFmtId="0" fontId="11" fillId="9" borderId="47" xfId="0" applyFont="1" applyFill="1" applyBorder="1" applyAlignment="1" applyProtection="1">
      <alignment horizontal="center" vertical="top" wrapText="1"/>
    </xf>
    <xf numFmtId="0" fontId="43" fillId="11" borderId="55" xfId="0" applyFont="1" applyFill="1" applyBorder="1" applyAlignment="1" applyProtection="1">
      <alignment horizontal="center" vertical="center"/>
    </xf>
    <xf numFmtId="0" fontId="5" fillId="8" borderId="0" xfId="0" applyFont="1" applyFill="1" applyAlignment="1" applyProtection="1">
      <alignment horizontal="center" vertical="center"/>
    </xf>
    <xf numFmtId="0" fontId="5" fillId="0" borderId="20" xfId="4" applyBorder="1"/>
    <xf numFmtId="0" fontId="5" fillId="0" borderId="48" xfId="4" applyBorder="1"/>
    <xf numFmtId="0" fontId="5" fillId="0" borderId="27" xfId="4" applyBorder="1"/>
    <xf numFmtId="164" fontId="0" fillId="0" borderId="48" xfId="3" applyFont="1" applyBorder="1"/>
    <xf numFmtId="0" fontId="5" fillId="0" borderId="25" xfId="4" applyBorder="1"/>
    <xf numFmtId="0" fontId="11" fillId="0" borderId="8" xfId="4" applyFont="1" applyBorder="1" applyAlignment="1"/>
    <xf numFmtId="0" fontId="5" fillId="0" borderId="8" xfId="4" applyBorder="1"/>
    <xf numFmtId="0" fontId="8" fillId="0" borderId="20" xfId="4" applyFont="1" applyBorder="1" applyAlignment="1"/>
    <xf numFmtId="0" fontId="0" fillId="8" borderId="0" xfId="0" applyFill="1" applyAlignment="1" applyProtection="1">
      <alignment horizontal="left" vertical="center"/>
      <protection hidden="1"/>
    </xf>
    <xf numFmtId="0" fontId="6" fillId="0" borderId="18" xfId="4" applyFont="1" applyBorder="1" applyAlignment="1">
      <alignment vertical="center"/>
    </xf>
    <xf numFmtId="164" fontId="0" fillId="0" borderId="1" xfId="3" applyFont="1" applyBorder="1" applyAlignment="1">
      <alignment vertical="center"/>
    </xf>
    <xf numFmtId="0" fontId="5" fillId="0" borderId="8" xfId="4" applyBorder="1" applyAlignment="1">
      <alignment vertical="center"/>
    </xf>
    <xf numFmtId="0" fontId="0" fillId="0" borderId="8" xfId="3" applyNumberFormat="1" applyFont="1" applyBorder="1" applyAlignment="1">
      <alignment horizontal="right" vertical="center"/>
    </xf>
    <xf numFmtId="0" fontId="11" fillId="0" borderId="8" xfId="4" applyFont="1" applyBorder="1" applyAlignment="1">
      <alignment vertical="center"/>
    </xf>
    <xf numFmtId="0" fontId="0" fillId="8" borderId="18" xfId="0" applyFill="1" applyBorder="1" applyAlignment="1" applyProtection="1">
      <alignment horizontal="center" vertical="center"/>
      <protection locked="0"/>
    </xf>
    <xf numFmtId="0" fontId="0" fillId="0" borderId="0" xfId="0" applyAlignment="1" applyProtection="1">
      <alignment horizontal="center" vertical="center"/>
      <protection locked="0" hidden="1"/>
    </xf>
    <xf numFmtId="166" fontId="44" fillId="8" borderId="3" xfId="0" applyNumberFormat="1" applyFont="1" applyFill="1" applyBorder="1" applyAlignment="1" applyProtection="1">
      <alignment vertical="center" wrapText="1"/>
    </xf>
    <xf numFmtId="166" fontId="2" fillId="8" borderId="0" xfId="0" applyNumberFormat="1" applyFont="1" applyFill="1" applyBorder="1" applyAlignment="1" applyProtection="1">
      <alignment horizontal="left" vertical="center" wrapText="1"/>
    </xf>
    <xf numFmtId="166" fontId="44" fillId="8" borderId="3" xfId="0" applyNumberFormat="1" applyFont="1" applyFill="1" applyBorder="1" applyAlignment="1" applyProtection="1">
      <alignment horizontal="left" vertical="center" wrapText="1"/>
    </xf>
    <xf numFmtId="166" fontId="2" fillId="8" borderId="0" xfId="0" applyNumberFormat="1" applyFont="1" applyFill="1" applyBorder="1" applyAlignment="1" applyProtection="1">
      <alignment vertical="center" wrapText="1"/>
    </xf>
    <xf numFmtId="166" fontId="44" fillId="8" borderId="0" xfId="0" applyNumberFormat="1" applyFont="1" applyFill="1" applyBorder="1" applyAlignment="1" applyProtection="1">
      <alignment vertical="center" wrapText="1"/>
    </xf>
    <xf numFmtId="2" fontId="0" fillId="0" borderId="0" xfId="0" applyNumberFormat="1" applyProtection="1">
      <protection hidden="1"/>
    </xf>
    <xf numFmtId="2" fontId="11" fillId="0" borderId="7" xfId="0" applyNumberFormat="1" applyFont="1" applyBorder="1" applyAlignment="1" applyProtection="1">
      <alignment horizontal="right" vertical="center" shrinkToFit="1"/>
      <protection hidden="1"/>
    </xf>
    <xf numFmtId="0" fontId="2" fillId="0" borderId="2" xfId="4" applyFont="1" applyBorder="1" applyAlignment="1">
      <alignment horizontal="center" vertical="center"/>
    </xf>
    <xf numFmtId="0" fontId="2" fillId="0" borderId="0" xfId="0" applyFont="1" applyBorder="1" applyAlignment="1" applyProtection="1">
      <alignment vertical="center"/>
      <protection hidden="1"/>
    </xf>
    <xf numFmtId="0" fontId="5" fillId="8" borderId="0" xfId="0" applyFont="1" applyFill="1" applyBorder="1" applyAlignment="1" applyProtection="1">
      <alignment vertical="center"/>
    </xf>
    <xf numFmtId="0" fontId="0" fillId="6" borderId="0" xfId="0" applyFill="1" applyAlignment="1" applyProtection="1">
      <alignment horizontal="center" vertical="center"/>
    </xf>
    <xf numFmtId="1" fontId="46" fillId="6" borderId="55" xfId="0" applyNumberFormat="1" applyFont="1" applyFill="1" applyBorder="1" applyAlignment="1" applyProtection="1">
      <alignment horizontal="center" vertical="center"/>
      <protection locked="0" hidden="1"/>
    </xf>
    <xf numFmtId="0" fontId="5" fillId="9" borderId="62" xfId="0" applyFont="1" applyFill="1" applyBorder="1" applyAlignment="1" applyProtection="1">
      <alignment horizontal="left" vertical="center" wrapText="1"/>
    </xf>
    <xf numFmtId="0" fontId="5" fillId="9" borderId="64" xfId="0" applyFont="1" applyFill="1" applyBorder="1" applyAlignment="1" applyProtection="1">
      <alignment vertical="center" shrinkToFit="1"/>
    </xf>
    <xf numFmtId="0" fontId="5" fillId="9" borderId="64" xfId="0" applyFont="1" applyFill="1" applyBorder="1" applyAlignment="1" applyProtection="1">
      <alignment vertical="center" wrapText="1"/>
    </xf>
    <xf numFmtId="0" fontId="11" fillId="9" borderId="19" xfId="0" applyFont="1" applyFill="1" applyBorder="1" applyAlignment="1" applyProtection="1">
      <alignment horizontal="center" vertical="top" wrapText="1"/>
    </xf>
    <xf numFmtId="0" fontId="38" fillId="6" borderId="78" xfId="0" applyFont="1" applyFill="1" applyBorder="1" applyAlignment="1" applyProtection="1">
      <alignment horizontal="left" vertical="center" wrapText="1"/>
      <protection locked="0" hidden="1"/>
    </xf>
    <xf numFmtId="0" fontId="38" fillId="6" borderId="57" xfId="0" applyFont="1" applyFill="1" applyBorder="1" applyAlignment="1" applyProtection="1">
      <alignment horizontal="left" vertical="center" wrapText="1"/>
      <protection locked="0" hidden="1"/>
    </xf>
    <xf numFmtId="0" fontId="24" fillId="3" borderId="62" xfId="0" applyFont="1" applyFill="1" applyBorder="1" applyAlignment="1" applyProtection="1">
      <alignment horizontal="center" vertical="center" wrapText="1"/>
    </xf>
    <xf numFmtId="0" fontId="5" fillId="12" borderId="64" xfId="0" applyFont="1" applyFill="1" applyBorder="1" applyAlignment="1" applyProtection="1">
      <alignment vertical="center" wrapText="1"/>
    </xf>
    <xf numFmtId="0" fontId="38" fillId="6" borderId="62" xfId="0" applyFont="1" applyFill="1" applyBorder="1" applyAlignment="1" applyProtection="1">
      <alignment horizontal="left" vertical="center" wrapText="1"/>
      <protection locked="0" hidden="1"/>
    </xf>
    <xf numFmtId="0" fontId="5" fillId="9" borderId="64" xfId="0" applyFont="1" applyFill="1" applyBorder="1" applyAlignment="1" applyProtection="1">
      <alignment horizontal="center" vertical="center" wrapText="1"/>
    </xf>
    <xf numFmtId="0" fontId="15" fillId="3" borderId="62" xfId="0" applyFont="1" applyFill="1" applyBorder="1" applyAlignment="1" applyProtection="1">
      <alignment vertical="center" wrapText="1"/>
    </xf>
    <xf numFmtId="0" fontId="0" fillId="5" borderId="62" xfId="0" applyFill="1" applyBorder="1" applyAlignment="1" applyProtection="1">
      <alignment vertical="center"/>
    </xf>
    <xf numFmtId="0" fontId="0" fillId="11" borderId="75" xfId="0" applyFill="1" applyBorder="1" applyAlignment="1" applyProtection="1">
      <alignment horizontal="center" vertical="center"/>
    </xf>
    <xf numFmtId="0" fontId="0" fillId="11" borderId="80" xfId="0" applyFill="1" applyBorder="1" applyAlignment="1" applyProtection="1">
      <alignment horizontal="center" vertical="center"/>
    </xf>
    <xf numFmtId="0" fontId="0" fillId="11" borderId="81" xfId="0" applyFill="1" applyBorder="1" applyAlignment="1" applyProtection="1">
      <alignment horizontal="center" vertical="center"/>
    </xf>
    <xf numFmtId="167" fontId="62" fillId="12" borderId="54" xfId="0" applyNumberFormat="1" applyFont="1" applyFill="1" applyBorder="1" applyAlignment="1" applyProtection="1">
      <alignment horizontal="center" vertical="center" wrapText="1"/>
      <protection hidden="1"/>
    </xf>
    <xf numFmtId="0" fontId="62" fillId="6" borderId="55" xfId="0" applyNumberFormat="1" applyFont="1" applyFill="1" applyBorder="1" applyAlignment="1" applyProtection="1">
      <alignment horizontal="center" vertical="center" wrapText="1"/>
      <protection hidden="1"/>
    </xf>
    <xf numFmtId="0" fontId="62" fillId="10" borderId="55" xfId="0" applyFont="1" applyFill="1" applyBorder="1" applyAlignment="1" applyProtection="1">
      <alignment horizontal="center" vertical="center" wrapText="1"/>
      <protection locked="0" hidden="1"/>
    </xf>
    <xf numFmtId="0" fontId="13" fillId="0" borderId="18" xfId="4" applyFont="1" applyBorder="1" applyAlignment="1"/>
    <xf numFmtId="0" fontId="6" fillId="0" borderId="17" xfId="4" applyFont="1" applyBorder="1" applyAlignment="1" applyProtection="1">
      <alignment vertical="center"/>
      <protection locked="0" hidden="1"/>
    </xf>
    <xf numFmtId="2" fontId="6" fillId="0" borderId="17" xfId="4" applyNumberFormat="1" applyFont="1" applyBorder="1" applyAlignment="1" applyProtection="1">
      <alignment horizontal="right" vertical="center" indent="1"/>
      <protection locked="0" hidden="1"/>
    </xf>
    <xf numFmtId="2" fontId="6" fillId="0" borderId="18" xfId="4" applyNumberFormat="1" applyFont="1" applyBorder="1" applyAlignment="1" applyProtection="1">
      <alignment horizontal="right" indent="1"/>
      <protection locked="0" hidden="1"/>
    </xf>
    <xf numFmtId="0" fontId="6" fillId="0" borderId="0" xfId="4" applyFont="1"/>
    <xf numFmtId="0" fontId="6" fillId="0" borderId="18" xfId="4" applyFont="1" applyBorder="1" applyProtection="1">
      <protection locked="0" hidden="1"/>
    </xf>
    <xf numFmtId="2" fontId="8" fillId="0" borderId="18" xfId="4" applyNumberFormat="1" applyFont="1" applyBorder="1" applyAlignment="1" applyProtection="1">
      <alignment horizontal="right" vertical="center" indent="1"/>
      <protection locked="0" hidden="1"/>
    </xf>
    <xf numFmtId="14" fontId="38" fillId="0" borderId="0" xfId="4" applyNumberFormat="1" applyFont="1"/>
    <xf numFmtId="0" fontId="6" fillId="0" borderId="0" xfId="4" applyFont="1" applyBorder="1"/>
    <xf numFmtId="164" fontId="6" fillId="0" borderId="1" xfId="3" applyFont="1" applyBorder="1" applyAlignment="1">
      <alignment vertical="center"/>
    </xf>
    <xf numFmtId="0" fontId="6" fillId="0" borderId="19" xfId="4" applyFont="1" applyBorder="1" applyAlignment="1">
      <alignment vertical="center"/>
    </xf>
    <xf numFmtId="0" fontId="6" fillId="0" borderId="8" xfId="4" applyFont="1" applyBorder="1" applyAlignment="1">
      <alignment vertical="center"/>
    </xf>
    <xf numFmtId="164" fontId="6" fillId="0" borderId="8" xfId="3" applyFont="1" applyBorder="1" applyAlignment="1">
      <alignment vertical="center"/>
    </xf>
    <xf numFmtId="0" fontId="62" fillId="17" borderId="82" xfId="0" applyFont="1" applyFill="1" applyBorder="1" applyAlignment="1" applyProtection="1">
      <alignment vertical="center" wrapText="1"/>
    </xf>
    <xf numFmtId="0" fontId="64" fillId="9" borderId="64" xfId="0" applyFont="1" applyFill="1" applyBorder="1" applyAlignment="1" applyProtection="1">
      <alignment vertical="center"/>
    </xf>
    <xf numFmtId="0" fontId="66" fillId="0" borderId="18" xfId="0" applyFont="1" applyBorder="1" applyAlignment="1" applyProtection="1">
      <alignment horizontal="center" vertical="center" wrapText="1"/>
      <protection locked="0" hidden="1"/>
    </xf>
    <xf numFmtId="0" fontId="7" fillId="17" borderId="57" xfId="0" applyFont="1" applyFill="1" applyBorder="1" applyAlignment="1" applyProtection="1">
      <alignment horizontal="right" vertical="center"/>
      <protection locked="0" hidden="1"/>
    </xf>
    <xf numFmtId="0" fontId="67" fillId="0" borderId="0" xfId="0" applyFont="1" applyBorder="1" applyAlignment="1" applyProtection="1">
      <alignment shrinkToFit="1"/>
      <protection hidden="1"/>
    </xf>
    <xf numFmtId="0" fontId="5" fillId="0" borderId="0" xfId="0" applyFont="1" applyAlignment="1" applyProtection="1">
      <protection locked="0" hidden="1"/>
    </xf>
    <xf numFmtId="0" fontId="7" fillId="0" borderId="0" xfId="0" applyFont="1" applyAlignment="1" applyProtection="1">
      <protection locked="0" hidden="1"/>
    </xf>
    <xf numFmtId="0" fontId="2" fillId="0" borderId="0" xfId="0" applyFont="1" applyAlignment="1" applyProtection="1">
      <alignment wrapText="1"/>
      <protection locked="0" hidden="1"/>
    </xf>
    <xf numFmtId="0" fontId="38" fillId="16" borderId="0" xfId="0" applyFont="1" applyFill="1" applyAlignment="1" applyProtection="1">
      <alignment vertical="center" wrapText="1"/>
      <protection locked="0" hidden="1"/>
    </xf>
    <xf numFmtId="0" fontId="6" fillId="7" borderId="0" xfId="0" applyFont="1" applyFill="1" applyAlignment="1" applyProtection="1">
      <alignment vertical="center"/>
      <protection locked="0" hidden="1"/>
    </xf>
    <xf numFmtId="0" fontId="38" fillId="7" borderId="0" xfId="0" applyFont="1" applyFill="1" applyAlignment="1" applyProtection="1">
      <alignment vertical="center" wrapText="1"/>
      <protection locked="0" hidden="1"/>
    </xf>
    <xf numFmtId="0" fontId="13" fillId="0" borderId="0" xfId="0" applyFont="1" applyAlignment="1" applyProtection="1">
      <protection locked="0" hidden="1"/>
    </xf>
    <xf numFmtId="0" fontId="28" fillId="0" borderId="0" xfId="0" applyFont="1" applyAlignment="1" applyProtection="1">
      <protection locked="0" hidden="1"/>
    </xf>
    <xf numFmtId="0" fontId="6" fillId="0" borderId="0" xfId="0" applyFont="1" applyAlignment="1" applyProtection="1">
      <alignment wrapText="1"/>
      <protection locked="0" hidden="1"/>
    </xf>
    <xf numFmtId="0" fontId="6" fillId="0" borderId="0" xfId="0" applyFont="1" applyAlignment="1" applyProtection="1">
      <protection locked="0" hidden="1"/>
    </xf>
    <xf numFmtId="0" fontId="2" fillId="0" borderId="0" xfId="0" applyFont="1" applyAlignment="1" applyProtection="1">
      <protection locked="0" hidden="1"/>
    </xf>
    <xf numFmtId="0" fontId="8" fillId="0" borderId="20" xfId="0" applyFont="1" applyBorder="1" applyAlignment="1" applyProtection="1">
      <protection locked="0" hidden="1"/>
    </xf>
    <xf numFmtId="0" fontId="6" fillId="0" borderId="20" xfId="0" applyFont="1" applyBorder="1" applyAlignment="1" applyProtection="1">
      <protection locked="0"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0" fontId="6" fillId="0" borderId="0" xfId="0" applyFont="1" applyProtection="1">
      <protection hidden="1"/>
    </xf>
    <xf numFmtId="1" fontId="6" fillId="0" borderId="0" xfId="0" applyNumberFormat="1" applyFont="1" applyAlignment="1" applyProtection="1">
      <alignment horizontal="right"/>
      <protection hidden="1"/>
    </xf>
    <xf numFmtId="1" fontId="6" fillId="0" borderId="0" xfId="0" applyNumberFormat="1" applyFont="1" applyProtection="1">
      <protection hidden="1"/>
    </xf>
    <xf numFmtId="0" fontId="6" fillId="0" borderId="0" xfId="0" applyFont="1" applyAlignment="1" applyProtection="1">
      <alignment horizontal="center"/>
      <protection hidden="1"/>
    </xf>
    <xf numFmtId="1" fontId="5" fillId="0" borderId="0" xfId="0" applyNumberFormat="1" applyFont="1" applyAlignment="1" applyProtection="1">
      <alignment horizontal="center"/>
      <protection hidden="1"/>
    </xf>
    <xf numFmtId="1" fontId="5" fillId="0" borderId="0" xfId="0" applyNumberFormat="1" applyFont="1" applyAlignment="1" applyProtection="1">
      <alignment horizontal="left"/>
      <protection hidden="1"/>
    </xf>
    <xf numFmtId="0" fontId="38" fillId="16" borderId="0" xfId="0" applyFont="1" applyFill="1" applyAlignment="1" applyProtection="1">
      <alignment vertical="center" wrapText="1"/>
      <protection hidden="1"/>
    </xf>
    <xf numFmtId="0" fontId="7" fillId="0" borderId="0" xfId="0" applyFont="1" applyAlignment="1" applyProtection="1">
      <protection hidden="1"/>
    </xf>
    <xf numFmtId="0" fontId="5" fillId="0" borderId="0" xfId="0" applyFont="1" applyAlignment="1" applyProtection="1">
      <protection hidden="1"/>
    </xf>
    <xf numFmtId="0" fontId="8" fillId="0" borderId="20" xfId="0" applyFont="1" applyBorder="1" applyAlignment="1" applyProtection="1">
      <protection hidden="1"/>
    </xf>
    <xf numFmtId="0" fontId="8" fillId="0" borderId="18" xfId="0" applyFont="1" applyBorder="1" applyAlignment="1" applyProtection="1">
      <alignment horizontal="center" vertical="center" wrapText="1"/>
      <protection hidden="1"/>
    </xf>
    <xf numFmtId="0" fontId="8" fillId="0" borderId="0" xfId="0" applyFont="1" applyProtection="1">
      <protection hidden="1"/>
    </xf>
    <xf numFmtId="1" fontId="4" fillId="0" borderId="18" xfId="0" applyNumberFormat="1" applyFont="1" applyBorder="1" applyAlignment="1" applyProtection="1">
      <alignment vertical="center"/>
      <protection hidden="1"/>
    </xf>
    <xf numFmtId="0" fontId="4" fillId="0" borderId="0" xfId="0" applyFont="1" applyAlignment="1" applyProtection="1">
      <alignment vertical="center"/>
      <protection hidden="1"/>
    </xf>
    <xf numFmtId="1" fontId="4" fillId="0" borderId="0" xfId="0" applyNumberFormat="1" applyFont="1" applyAlignment="1" applyProtection="1">
      <alignment vertical="center"/>
      <protection hidden="1"/>
    </xf>
    <xf numFmtId="167" fontId="5" fillId="0" borderId="18" xfId="0" applyNumberFormat="1" applyFont="1" applyBorder="1" applyAlignment="1" applyProtection="1">
      <alignment horizontal="center" vertical="center"/>
      <protection hidden="1"/>
    </xf>
    <xf numFmtId="1" fontId="7" fillId="0" borderId="18" xfId="0" applyNumberFormat="1" applyFont="1" applyBorder="1" applyAlignment="1" applyProtection="1">
      <alignment vertical="center"/>
      <protection hidden="1"/>
    </xf>
    <xf numFmtId="0" fontId="7" fillId="0" borderId="0" xfId="0" applyFont="1" applyAlignment="1" applyProtection="1">
      <alignment vertical="center"/>
      <protection hidden="1"/>
    </xf>
    <xf numFmtId="1" fontId="7" fillId="0" borderId="0" xfId="0" applyNumberFormat="1" applyFont="1" applyAlignment="1" applyProtection="1">
      <alignment vertical="center"/>
      <protection hidden="1"/>
    </xf>
    <xf numFmtId="0" fontId="28" fillId="0" borderId="0" xfId="0" applyFont="1" applyAlignment="1" applyProtection="1">
      <protection hidden="1"/>
    </xf>
    <xf numFmtId="0" fontId="6" fillId="0" borderId="0" xfId="0" applyFont="1" applyAlignment="1" applyProtection="1">
      <protection hidden="1"/>
    </xf>
    <xf numFmtId="0" fontId="8" fillId="0" borderId="0" xfId="0" applyFont="1" applyAlignment="1" applyProtection="1">
      <alignment horizontal="center" vertical="center"/>
      <protection hidden="1"/>
    </xf>
    <xf numFmtId="0" fontId="4" fillId="0" borderId="0" xfId="0" applyNumberFormat="1" applyFont="1" applyAlignment="1" applyProtection="1">
      <alignment vertical="center"/>
      <protection hidden="1"/>
    </xf>
    <xf numFmtId="2" fontId="5" fillId="0" borderId="13" xfId="0" applyNumberFormat="1" applyFont="1" applyBorder="1" applyAlignment="1" applyProtection="1">
      <alignment horizontal="right" vertical="center" shrinkToFit="1"/>
      <protection locked="0" hidden="1"/>
    </xf>
    <xf numFmtId="1" fontId="5" fillId="0" borderId="13" xfId="0" applyNumberFormat="1" applyFont="1" applyBorder="1" applyAlignment="1" applyProtection="1">
      <alignment horizontal="right" vertical="center" shrinkToFit="1"/>
      <protection locked="0" hidden="1"/>
    </xf>
    <xf numFmtId="2" fontId="5" fillId="0" borderId="26" xfId="0" applyNumberFormat="1" applyFont="1" applyBorder="1" applyAlignment="1" applyProtection="1">
      <alignment horizontal="right" vertical="center" shrinkToFit="1"/>
      <protection locked="0" hidden="1"/>
    </xf>
    <xf numFmtId="2" fontId="11" fillId="0" borderId="1" xfId="1" applyNumberFormat="1" applyFont="1" applyBorder="1" applyAlignment="1" applyProtection="1">
      <alignment horizontal="right" vertical="center" shrinkToFit="1"/>
      <protection locked="0" hidden="1"/>
    </xf>
    <xf numFmtId="2" fontId="11" fillId="0" borderId="10" xfId="1" applyNumberFormat="1" applyFont="1" applyBorder="1" applyAlignment="1" applyProtection="1">
      <alignment horizontal="right" vertical="center" shrinkToFit="1"/>
      <protection locked="0" hidden="1"/>
    </xf>
    <xf numFmtId="2" fontId="5" fillId="0" borderId="3" xfId="0" applyNumberFormat="1" applyFont="1" applyBorder="1" applyAlignment="1" applyProtection="1">
      <alignment horizontal="right" vertical="center" shrinkToFit="1"/>
      <protection locked="0" hidden="1"/>
    </xf>
    <xf numFmtId="0" fontId="2" fillId="0" borderId="0" xfId="0" applyFont="1" applyAlignment="1" applyProtection="1">
      <alignment wrapText="1"/>
      <protection hidden="1"/>
    </xf>
    <xf numFmtId="0" fontId="11" fillId="9" borderId="18" xfId="0" applyFont="1" applyFill="1" applyBorder="1" applyAlignment="1" applyProtection="1">
      <alignment horizontal="center" vertical="top" wrapText="1"/>
      <protection locked="0"/>
    </xf>
    <xf numFmtId="0" fontId="38" fillId="6" borderId="55" xfId="0" applyFont="1" applyFill="1" applyBorder="1" applyAlignment="1" applyProtection="1">
      <alignment horizontal="left" vertical="center" wrapText="1"/>
      <protection locked="0"/>
    </xf>
    <xf numFmtId="0" fontId="38" fillId="6" borderId="55" xfId="0" applyFont="1" applyFill="1" applyBorder="1" applyAlignment="1" applyProtection="1">
      <alignment horizontal="left" vertical="center"/>
      <protection locked="0"/>
    </xf>
    <xf numFmtId="0" fontId="47" fillId="6" borderId="55" xfId="0" applyFont="1" applyFill="1" applyBorder="1" applyAlignment="1" applyProtection="1">
      <alignment horizontal="center" vertical="center"/>
      <protection locked="0"/>
    </xf>
    <xf numFmtId="0" fontId="38" fillId="6" borderId="57" xfId="0" applyFont="1" applyFill="1" applyBorder="1" applyAlignment="1" applyProtection="1">
      <alignment horizontal="left" vertical="center"/>
      <protection locked="0"/>
    </xf>
    <xf numFmtId="1" fontId="47" fillId="6" borderId="55" xfId="0" applyNumberFormat="1" applyFont="1" applyFill="1" applyBorder="1" applyAlignment="1" applyProtection="1">
      <alignment horizontal="center" vertical="center"/>
      <protection locked="0"/>
    </xf>
    <xf numFmtId="1" fontId="38" fillId="6" borderId="55" xfId="0" applyNumberFormat="1" applyFont="1" applyFill="1" applyBorder="1" applyAlignment="1" applyProtection="1">
      <alignment horizontal="center" vertical="center"/>
      <protection locked="0"/>
    </xf>
    <xf numFmtId="0" fontId="38" fillId="6" borderId="55" xfId="0" applyFont="1" applyFill="1" applyBorder="1" applyAlignment="1" applyProtection="1">
      <alignment horizontal="center" vertical="center"/>
      <protection locked="0"/>
    </xf>
    <xf numFmtId="167" fontId="62" fillId="6" borderId="54" xfId="0" applyNumberFormat="1" applyFont="1" applyFill="1" applyBorder="1" applyAlignment="1" applyProtection="1">
      <alignment horizontal="center" vertical="center" wrapText="1"/>
      <protection locked="0"/>
    </xf>
    <xf numFmtId="0" fontId="0" fillId="6" borderId="55" xfId="0" applyFill="1" applyBorder="1" applyAlignment="1" applyProtection="1">
      <alignment horizontal="center" vertical="center"/>
      <protection locked="0"/>
    </xf>
    <xf numFmtId="0" fontId="38" fillId="6" borderId="55" xfId="0" applyFont="1" applyFill="1" applyBorder="1" applyAlignment="1" applyProtection="1">
      <alignment horizontal="center" vertical="center" wrapText="1"/>
      <protection locked="0"/>
    </xf>
    <xf numFmtId="1" fontId="11" fillId="6" borderId="55" xfId="0" applyNumberFormat="1" applyFont="1" applyFill="1" applyBorder="1" applyAlignment="1" applyProtection="1">
      <alignment horizontal="center" vertical="center"/>
      <protection locked="0"/>
    </xf>
    <xf numFmtId="49" fontId="42" fillId="18" borderId="55" xfId="0" applyNumberFormat="1" applyFont="1" applyFill="1" applyBorder="1" applyAlignment="1" applyProtection="1">
      <alignment horizontal="center" vertical="center" wrapText="1"/>
      <protection locked="0" hidden="1"/>
    </xf>
    <xf numFmtId="0" fontId="72" fillId="16" borderId="0" xfId="0" applyFont="1" applyFill="1" applyAlignment="1" applyProtection="1">
      <alignment vertical="center"/>
      <protection locked="0" hidden="1"/>
    </xf>
    <xf numFmtId="0" fontId="2" fillId="8" borderId="0" xfId="0" applyFont="1" applyFill="1" applyBorder="1" applyAlignment="1" applyProtection="1">
      <alignment horizontal="center" vertical="center"/>
    </xf>
    <xf numFmtId="0" fontId="2" fillId="9" borderId="62" xfId="0" applyFont="1" applyFill="1" applyBorder="1" applyAlignment="1" applyProtection="1">
      <alignment horizontal="left" vertical="center" wrapText="1"/>
    </xf>
    <xf numFmtId="14" fontId="0" fillId="8" borderId="41" xfId="0" applyNumberFormat="1" applyFill="1" applyBorder="1" applyAlignment="1" applyProtection="1">
      <alignment horizontal="center" vertical="center"/>
    </xf>
    <xf numFmtId="0" fontId="76" fillId="8" borderId="19" xfId="4" applyFont="1" applyFill="1" applyBorder="1" applyAlignment="1" applyProtection="1">
      <alignment horizontal="center" vertical="center"/>
    </xf>
    <xf numFmtId="0" fontId="2" fillId="9" borderId="62" xfId="0" applyFont="1" applyFill="1" applyBorder="1" applyAlignment="1" applyProtection="1">
      <alignment horizontal="left" vertical="center" wrapText="1"/>
    </xf>
    <xf numFmtId="0" fontId="2" fillId="9" borderId="62" xfId="0" applyFont="1" applyFill="1" applyBorder="1" applyAlignment="1" applyProtection="1">
      <alignment horizontal="left" vertical="center" wrapText="1"/>
    </xf>
    <xf numFmtId="2" fontId="5" fillId="0" borderId="7" xfId="0" applyNumberFormat="1" applyFont="1" applyBorder="1" applyAlignment="1" applyProtection="1">
      <alignment horizontal="right" vertical="center" shrinkToFit="1"/>
      <protection hidden="1"/>
    </xf>
    <xf numFmtId="0" fontId="7" fillId="13" borderId="65" xfId="0" applyFont="1" applyFill="1" applyBorder="1" applyAlignment="1" applyProtection="1">
      <alignment horizontal="center" vertical="center" wrapText="1"/>
    </xf>
    <xf numFmtId="0" fontId="7" fillId="13" borderId="66" xfId="0" applyFont="1" applyFill="1" applyBorder="1" applyAlignment="1" applyProtection="1">
      <alignment horizontal="center" vertical="center"/>
    </xf>
    <xf numFmtId="0" fontId="7" fillId="13" borderId="67" xfId="0" applyFont="1" applyFill="1" applyBorder="1" applyAlignment="1" applyProtection="1">
      <alignment horizontal="center" vertical="center"/>
    </xf>
    <xf numFmtId="0" fontId="5" fillId="9" borderId="76"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5" fillId="9" borderId="77" xfId="0" applyFont="1" applyFill="1" applyBorder="1" applyAlignment="1" applyProtection="1">
      <alignment horizontal="left" vertical="center" wrapText="1"/>
    </xf>
    <xf numFmtId="0" fontId="68" fillId="17" borderId="71" xfId="0" applyFont="1" applyFill="1" applyBorder="1" applyAlignment="1" applyProtection="1">
      <alignment horizontal="left" vertical="center"/>
      <protection hidden="1"/>
    </xf>
    <xf numFmtId="0" fontId="68" fillId="17" borderId="72" xfId="0" applyFont="1" applyFill="1" applyBorder="1" applyAlignment="1" applyProtection="1">
      <alignment horizontal="left" vertical="center"/>
      <protection hidden="1"/>
    </xf>
    <xf numFmtId="0" fontId="2" fillId="9" borderId="62" xfId="0" applyFont="1" applyFill="1" applyBorder="1" applyAlignment="1" applyProtection="1">
      <alignment horizontal="left" vertical="center" wrapText="1"/>
    </xf>
    <xf numFmtId="0" fontId="0" fillId="9" borderId="54" xfId="0" applyFill="1" applyBorder="1" applyAlignment="1" applyProtection="1">
      <alignment horizontal="left" vertical="center" wrapText="1"/>
    </xf>
    <xf numFmtId="0" fontId="53" fillId="7" borderId="62" xfId="0" applyFont="1" applyFill="1" applyBorder="1" applyAlignment="1" applyProtection="1">
      <alignment horizontal="center" vertical="center"/>
    </xf>
    <xf numFmtId="0" fontId="53" fillId="7" borderId="54" xfId="0" applyFont="1" applyFill="1" applyBorder="1" applyAlignment="1" applyProtection="1">
      <alignment horizontal="center" vertical="center"/>
    </xf>
    <xf numFmtId="0" fontId="53" fillId="7" borderId="55" xfId="0" applyFont="1" applyFill="1" applyBorder="1" applyAlignment="1" applyProtection="1">
      <alignment horizontal="center" vertical="center"/>
    </xf>
    <xf numFmtId="0" fontId="5" fillId="9" borderId="54" xfId="0" applyFont="1" applyFill="1" applyBorder="1" applyAlignment="1" applyProtection="1">
      <alignment horizontal="left" vertical="center" wrapText="1"/>
    </xf>
    <xf numFmtId="0" fontId="5" fillId="9" borderId="62" xfId="0" applyFont="1" applyFill="1" applyBorder="1" applyAlignment="1" applyProtection="1">
      <alignment horizontal="left" vertical="center"/>
    </xf>
    <xf numFmtId="0" fontId="5" fillId="9" borderId="68" xfId="0" applyFont="1" applyFill="1" applyBorder="1" applyAlignment="1" applyProtection="1">
      <alignment horizontal="left" vertical="center"/>
    </xf>
    <xf numFmtId="0" fontId="5" fillId="9" borderId="62" xfId="0" applyFont="1" applyFill="1" applyBorder="1" applyAlignment="1" applyProtection="1">
      <alignment horizontal="left" vertical="center" wrapText="1"/>
    </xf>
    <xf numFmtId="0" fontId="55" fillId="14" borderId="64" xfId="0" applyFont="1" applyFill="1" applyBorder="1" applyAlignment="1" applyProtection="1">
      <alignment horizontal="left" vertical="center" wrapText="1"/>
    </xf>
    <xf numFmtId="0" fontId="60" fillId="14" borderId="64" xfId="0" applyFont="1" applyFill="1" applyBorder="1" applyAlignment="1" applyProtection="1">
      <alignment horizontal="left" vertical="center"/>
    </xf>
    <xf numFmtId="0" fontId="60" fillId="14" borderId="57" xfId="0" applyFont="1" applyFill="1" applyBorder="1" applyAlignment="1" applyProtection="1">
      <alignment horizontal="left" vertical="center"/>
    </xf>
    <xf numFmtId="0" fontId="50" fillId="7" borderId="73" xfId="0" applyFont="1" applyFill="1" applyBorder="1" applyAlignment="1" applyProtection="1">
      <alignment horizontal="left" vertical="center"/>
    </xf>
    <xf numFmtId="0" fontId="50" fillId="7" borderId="74" xfId="0" applyFont="1" applyFill="1" applyBorder="1" applyAlignment="1" applyProtection="1">
      <alignment horizontal="left" vertical="center"/>
    </xf>
    <xf numFmtId="0" fontId="50" fillId="7" borderId="64" xfId="0" applyFont="1" applyFill="1" applyBorder="1" applyAlignment="1" applyProtection="1">
      <alignment horizontal="left" vertical="center"/>
    </xf>
    <xf numFmtId="0" fontId="50" fillId="7" borderId="57" xfId="0" applyFont="1" applyFill="1" applyBorder="1" applyAlignment="1" applyProtection="1">
      <alignment horizontal="left" vertical="center"/>
    </xf>
    <xf numFmtId="171" fontId="5" fillId="9" borderId="64" xfId="0" applyNumberFormat="1" applyFont="1" applyFill="1" applyBorder="1" applyAlignment="1" applyProtection="1">
      <alignment horizontal="center" vertical="center" wrapText="1"/>
    </xf>
    <xf numFmtId="171" fontId="5" fillId="9" borderId="62" xfId="0" applyNumberFormat="1" applyFont="1" applyFill="1" applyBorder="1" applyAlignment="1" applyProtection="1">
      <alignment horizontal="center" vertical="center" wrapText="1"/>
    </xf>
    <xf numFmtId="0" fontId="2" fillId="9" borderId="64" xfId="0" applyFont="1" applyFill="1" applyBorder="1" applyAlignment="1" applyProtection="1">
      <alignment horizontal="left" vertical="center" wrapText="1"/>
    </xf>
    <xf numFmtId="0" fontId="63" fillId="17" borderId="64" xfId="0" applyFont="1" applyFill="1" applyBorder="1" applyAlignment="1" applyProtection="1">
      <alignment horizontal="left" vertical="center"/>
    </xf>
    <xf numFmtId="0" fontId="63" fillId="17" borderId="57" xfId="0" applyFont="1" applyFill="1" applyBorder="1" applyAlignment="1" applyProtection="1">
      <alignment horizontal="left" vertical="center"/>
    </xf>
    <xf numFmtId="0" fontId="45" fillId="11" borderId="64" xfId="0" applyFont="1" applyFill="1" applyBorder="1" applyAlignment="1" applyProtection="1">
      <alignment horizontal="center" vertical="center"/>
    </xf>
    <xf numFmtId="0" fontId="45" fillId="11" borderId="62" xfId="0" applyFont="1" applyFill="1" applyBorder="1" applyAlignment="1" applyProtection="1">
      <alignment horizontal="center" vertical="center"/>
    </xf>
    <xf numFmtId="0" fontId="5" fillId="8" borderId="0" xfId="0" applyFont="1" applyFill="1" applyAlignment="1" applyProtection="1">
      <alignment horizontal="center" vertical="center"/>
    </xf>
    <xf numFmtId="0" fontId="38" fillId="15" borderId="79" xfId="0" applyFont="1" applyFill="1" applyBorder="1" applyAlignment="1" applyProtection="1">
      <alignment horizontal="left" vertical="center" wrapText="1"/>
    </xf>
    <xf numFmtId="0" fontId="38" fillId="15" borderId="69" xfId="0" applyFont="1" applyFill="1" applyBorder="1" applyAlignment="1" applyProtection="1">
      <alignment horizontal="left" vertical="center" wrapText="1"/>
    </xf>
    <xf numFmtId="0" fontId="38" fillId="15" borderId="70" xfId="0" applyFont="1" applyFill="1" applyBorder="1" applyAlignment="1" applyProtection="1">
      <alignment horizontal="left" vertical="center" wrapText="1"/>
    </xf>
    <xf numFmtId="0" fontId="0" fillId="9" borderId="62" xfId="0" applyFill="1" applyBorder="1" applyAlignment="1" applyProtection="1">
      <alignment horizontal="left" vertical="center" wrapText="1"/>
    </xf>
    <xf numFmtId="0" fontId="0" fillId="8" borderId="41" xfId="0" applyFill="1" applyBorder="1" applyAlignment="1" applyProtection="1">
      <alignment horizontal="center" vertical="center"/>
    </xf>
    <xf numFmtId="0" fontId="48" fillId="7" borderId="64" xfId="0" applyFont="1" applyFill="1" applyBorder="1" applyAlignment="1" applyProtection="1">
      <alignment horizontal="center" vertical="center"/>
    </xf>
    <xf numFmtId="0" fontId="48" fillId="7" borderId="62" xfId="0" applyFont="1" applyFill="1" applyBorder="1" applyAlignment="1" applyProtection="1">
      <alignment horizontal="center" vertical="center"/>
    </xf>
    <xf numFmtId="0" fontId="51" fillId="7" borderId="64" xfId="0" applyFont="1" applyFill="1" applyBorder="1" applyAlignment="1" applyProtection="1">
      <alignment horizontal="center" vertical="center" shrinkToFit="1"/>
    </xf>
    <xf numFmtId="0" fontId="51" fillId="7" borderId="57" xfId="0" applyFont="1" applyFill="1" applyBorder="1" applyAlignment="1" applyProtection="1">
      <alignment horizontal="center" vertical="center" shrinkToFit="1"/>
    </xf>
    <xf numFmtId="1" fontId="47" fillId="6" borderId="62" xfId="0" applyNumberFormat="1" applyFont="1" applyFill="1" applyBorder="1" applyAlignment="1" applyProtection="1">
      <alignment horizontal="left" vertical="center"/>
      <protection locked="0"/>
    </xf>
    <xf numFmtId="1" fontId="47" fillId="6" borderId="54" xfId="0" applyNumberFormat="1" applyFont="1" applyFill="1" applyBorder="1" applyAlignment="1" applyProtection="1">
      <alignment horizontal="left" vertical="center"/>
      <protection locked="0"/>
    </xf>
    <xf numFmtId="0" fontId="46" fillId="7" borderId="62" xfId="0" applyFont="1" applyFill="1" applyBorder="1" applyAlignment="1" applyProtection="1">
      <alignment horizontal="center" vertical="center" wrapText="1"/>
    </xf>
    <xf numFmtId="0" fontId="46" fillId="7" borderId="54" xfId="0" applyFont="1" applyFill="1" applyBorder="1" applyAlignment="1" applyProtection="1">
      <alignment horizontal="center" vertical="center" wrapText="1"/>
    </xf>
    <xf numFmtId="0" fontId="46" fillId="7" borderId="55" xfId="0" applyFont="1" applyFill="1" applyBorder="1" applyAlignment="1" applyProtection="1">
      <alignment horizontal="center" vertical="center" wrapText="1"/>
    </xf>
    <xf numFmtId="0" fontId="0" fillId="9" borderId="64" xfId="0" applyFill="1" applyBorder="1" applyAlignment="1" applyProtection="1">
      <alignment horizontal="left" vertical="center" wrapText="1"/>
    </xf>
    <xf numFmtId="0" fontId="68" fillId="17" borderId="71" xfId="0" applyFont="1" applyFill="1" applyBorder="1" applyAlignment="1" applyProtection="1">
      <alignment horizontal="left" vertical="center" shrinkToFit="1"/>
    </xf>
    <xf numFmtId="0" fontId="68" fillId="17" borderId="72" xfId="0" applyFont="1" applyFill="1" applyBorder="1" applyAlignment="1" applyProtection="1">
      <alignment horizontal="left" vertical="center" shrinkToFit="1"/>
    </xf>
    <xf numFmtId="0" fontId="50" fillId="7" borderId="62" xfId="0" applyFont="1" applyFill="1" applyBorder="1" applyAlignment="1" applyProtection="1">
      <alignment horizontal="center" vertical="center" wrapText="1"/>
    </xf>
    <xf numFmtId="0" fontId="50" fillId="7" borderId="54" xfId="0" applyFont="1" applyFill="1" applyBorder="1" applyAlignment="1" applyProtection="1">
      <alignment horizontal="center" vertical="center"/>
    </xf>
    <xf numFmtId="0" fontId="50" fillId="7" borderId="55" xfId="0" applyFont="1" applyFill="1" applyBorder="1" applyAlignment="1" applyProtection="1">
      <alignment horizontal="center" vertical="center"/>
    </xf>
    <xf numFmtId="0" fontId="5" fillId="9" borderId="64" xfId="0" applyFont="1" applyFill="1" applyBorder="1" applyAlignment="1" applyProtection="1">
      <alignment horizontal="left" vertical="center" wrapText="1"/>
    </xf>
    <xf numFmtId="0" fontId="50" fillId="7" borderId="62" xfId="0" applyFont="1" applyFill="1" applyBorder="1" applyAlignment="1" applyProtection="1">
      <alignment horizontal="center" vertical="center"/>
    </xf>
    <xf numFmtId="0" fontId="51" fillId="7" borderId="62" xfId="0" applyFont="1" applyFill="1" applyBorder="1" applyAlignment="1" applyProtection="1">
      <alignment horizontal="center" vertical="center"/>
    </xf>
    <xf numFmtId="0" fontId="51" fillId="7" borderId="54" xfId="0" applyFont="1" applyFill="1" applyBorder="1" applyAlignment="1" applyProtection="1">
      <alignment horizontal="center" vertical="center"/>
    </xf>
    <xf numFmtId="0" fontId="51" fillId="7" borderId="55" xfId="0" applyFont="1" applyFill="1" applyBorder="1" applyAlignment="1" applyProtection="1">
      <alignment horizontal="center" vertical="center"/>
    </xf>
    <xf numFmtId="166" fontId="44" fillId="8" borderId="3" xfId="0" applyNumberFormat="1" applyFont="1" applyFill="1" applyBorder="1" applyAlignment="1" applyProtection="1">
      <alignment horizontal="left" vertical="center" wrapText="1"/>
    </xf>
    <xf numFmtId="166" fontId="44" fillId="8" borderId="0" xfId="0" applyNumberFormat="1" applyFont="1" applyFill="1" applyBorder="1" applyAlignment="1" applyProtection="1">
      <alignment horizontal="left" vertical="center" wrapText="1"/>
    </xf>
    <xf numFmtId="166" fontId="2" fillId="8" borderId="3" xfId="0" applyNumberFormat="1" applyFont="1" applyFill="1" applyBorder="1" applyAlignment="1" applyProtection="1">
      <alignment horizontal="left" vertical="center" wrapText="1"/>
    </xf>
    <xf numFmtId="166" fontId="2" fillId="8" borderId="0" xfId="0" applyNumberFormat="1" applyFont="1" applyFill="1" applyBorder="1" applyAlignment="1" applyProtection="1">
      <alignment horizontal="left" vertical="center" wrapText="1"/>
    </xf>
    <xf numFmtId="0" fontId="5" fillId="9" borderId="56"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hidden="1"/>
    </xf>
    <xf numFmtId="0" fontId="11" fillId="0" borderId="19" xfId="0" applyFont="1" applyBorder="1" applyAlignment="1" applyProtection="1">
      <alignment horizontal="center" vertical="center"/>
      <protection locked="0" hidden="1"/>
    </xf>
    <xf numFmtId="17" fontId="11" fillId="0" borderId="1" xfId="0" applyNumberFormat="1" applyFont="1" applyBorder="1" applyAlignment="1" applyProtection="1">
      <alignment horizontal="left" vertical="center"/>
      <protection locked="0" hidden="1"/>
    </xf>
    <xf numFmtId="17" fontId="11" fillId="0" borderId="19" xfId="0" applyNumberFormat="1" applyFont="1" applyBorder="1" applyAlignment="1" applyProtection="1">
      <alignment horizontal="left" vertical="center"/>
      <protection locked="0" hidden="1"/>
    </xf>
    <xf numFmtId="17" fontId="11" fillId="0" borderId="1" xfId="0" applyNumberFormat="1" applyFont="1" applyBorder="1" applyAlignment="1" applyProtection="1">
      <alignment horizontal="center" vertical="center"/>
      <protection locked="0" hidden="1"/>
    </xf>
    <xf numFmtId="17" fontId="11" fillId="0" borderId="19" xfId="0" applyNumberFormat="1" applyFont="1" applyBorder="1" applyAlignment="1" applyProtection="1">
      <alignment horizontal="center" vertical="center"/>
      <protection locked="0" hidden="1"/>
    </xf>
    <xf numFmtId="0" fontId="6" fillId="0" borderId="1" xfId="0" applyFont="1" applyBorder="1" applyAlignment="1" applyProtection="1">
      <alignment horizontal="left" vertical="center"/>
      <protection locked="0" hidden="1"/>
    </xf>
    <xf numFmtId="0" fontId="6" fillId="0" borderId="19" xfId="0" applyFont="1" applyBorder="1" applyAlignment="1" applyProtection="1">
      <alignment horizontal="left" vertical="center"/>
      <protection locked="0" hidden="1"/>
    </xf>
    <xf numFmtId="0" fontId="23" fillId="0" borderId="20" xfId="0" applyFont="1" applyBorder="1" applyAlignment="1" applyProtection="1">
      <alignment horizontal="center" vertical="top" wrapTex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8" fillId="0" borderId="0" xfId="0" applyFont="1" applyBorder="1" applyAlignment="1" applyProtection="1">
      <alignment horizontal="left" vertical="center" shrinkToFit="1"/>
      <protection hidden="1"/>
    </xf>
    <xf numFmtId="0" fontId="11" fillId="0" borderId="5" xfId="0" applyFont="1" applyBorder="1" applyAlignment="1" applyProtection="1">
      <alignment horizontal="left" vertical="center" shrinkToFit="1"/>
      <protection hidden="1"/>
    </xf>
    <xf numFmtId="0" fontId="5" fillId="0" borderId="0" xfId="0" applyFont="1" applyBorder="1" applyAlignment="1" applyProtection="1">
      <alignment horizontal="left" vertical="center" shrinkToFit="1"/>
      <protection hidden="1"/>
    </xf>
    <xf numFmtId="0" fontId="8" fillId="0" borderId="12"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5" xfId="0" applyFont="1" applyBorder="1" applyAlignment="1" applyProtection="1">
      <alignment horizontal="left" vertical="center" shrinkToFit="1"/>
      <protection hidden="1"/>
    </xf>
    <xf numFmtId="0" fontId="5" fillId="0" borderId="0" xfId="0" applyFont="1" applyBorder="1" applyAlignment="1" applyProtection="1">
      <alignment horizontal="center" vertical="center" shrinkToFit="1"/>
      <protection hidden="1"/>
    </xf>
    <xf numFmtId="0" fontId="5" fillId="0" borderId="7" xfId="0" applyFont="1" applyBorder="1" applyAlignment="1" applyProtection="1">
      <alignment horizontal="center" vertical="center" shrinkToFit="1"/>
      <protection hidden="1"/>
    </xf>
    <xf numFmtId="0" fontId="5" fillId="0" borderId="0" xfId="0" applyFont="1" applyBorder="1" applyAlignment="1" applyProtection="1">
      <alignment horizontal="center" vertical="top" shrinkToFit="1"/>
      <protection hidden="1"/>
    </xf>
    <xf numFmtId="0" fontId="5" fillId="0" borderId="7" xfId="0" applyFont="1" applyBorder="1" applyAlignment="1" applyProtection="1">
      <alignment horizontal="center" vertical="top" shrinkToFit="1"/>
      <protection hidden="1"/>
    </xf>
    <xf numFmtId="0" fontId="11" fillId="0" borderId="12" xfId="0" applyFont="1" applyBorder="1" applyAlignment="1" applyProtection="1">
      <alignment horizontal="center" vertical="top" shrinkToFit="1"/>
      <protection hidden="1"/>
    </xf>
    <xf numFmtId="0" fontId="11" fillId="0" borderId="14" xfId="0" applyFont="1" applyBorder="1" applyAlignment="1" applyProtection="1">
      <alignment horizontal="center" vertical="top" shrinkToFit="1"/>
      <protection hidden="1"/>
    </xf>
    <xf numFmtId="0" fontId="41" fillId="8" borderId="12" xfId="0" applyFont="1" applyFill="1" applyBorder="1" applyAlignment="1" applyProtection="1">
      <alignment horizontal="left" vertical="center"/>
      <protection hidden="1"/>
    </xf>
    <xf numFmtId="0" fontId="6" fillId="0" borderId="12" xfId="0" applyFont="1" applyBorder="1" applyAlignment="1" applyProtection="1">
      <alignment horizontal="left" vertical="center" shrinkToFit="1"/>
      <protection hidden="1"/>
    </xf>
    <xf numFmtId="0" fontId="6" fillId="0" borderId="14" xfId="0" applyFont="1" applyBorder="1" applyAlignment="1" applyProtection="1">
      <alignment horizontal="left" vertical="center" shrinkToFit="1"/>
      <protection hidden="1"/>
    </xf>
    <xf numFmtId="0" fontId="5" fillId="0" borderId="0" xfId="0" applyFont="1" applyAlignment="1" applyProtection="1">
      <alignment horizontal="center" vertical="top" wrapText="1"/>
      <protection hidden="1"/>
    </xf>
    <xf numFmtId="0" fontId="8" fillId="0" borderId="27" xfId="0" applyFont="1" applyBorder="1" applyAlignment="1" applyProtection="1">
      <alignment horizontal="left" vertical="center"/>
      <protection hidden="1"/>
    </xf>
    <xf numFmtId="0" fontId="8" fillId="0" borderId="48"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0" borderId="27" xfId="0" applyFont="1" applyBorder="1" applyAlignment="1" applyProtection="1">
      <alignment horizontal="left" vertical="center" wrapText="1"/>
      <protection hidden="1"/>
    </xf>
    <xf numFmtId="0" fontId="8" fillId="0" borderId="48"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6" fillId="0" borderId="0" xfId="0" applyFont="1" applyBorder="1" applyAlignment="1" applyProtection="1">
      <alignment horizontal="left" vertical="top" wrapText="1"/>
      <protection hidden="1"/>
    </xf>
    <xf numFmtId="0" fontId="6" fillId="0" borderId="10" xfId="0" applyFont="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0" fontId="6" fillId="0" borderId="52" xfId="0" applyFont="1" applyBorder="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6" fillId="0" borderId="50" xfId="0" applyFont="1" applyBorder="1" applyAlignment="1" applyProtection="1">
      <alignment horizontal="left" vertical="center" wrapText="1"/>
      <protection hidden="1"/>
    </xf>
    <xf numFmtId="0" fontId="6" fillId="0" borderId="26"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6" fillId="0" borderId="49" xfId="0" applyFont="1" applyBorder="1" applyAlignment="1" applyProtection="1">
      <alignment horizontal="left" vertical="center" wrapText="1"/>
      <protection hidden="1"/>
    </xf>
    <xf numFmtId="0" fontId="6" fillId="0" borderId="13" xfId="0" applyFont="1" applyBorder="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0" fontId="6" fillId="0" borderId="50" xfId="0" applyFont="1" applyBorder="1" applyAlignment="1" applyProtection="1">
      <alignment horizontal="left" vertical="top" wrapText="1"/>
      <protection hidden="1"/>
    </xf>
    <xf numFmtId="0" fontId="69" fillId="17" borderId="83" xfId="0" applyFont="1" applyFill="1" applyBorder="1" applyAlignment="1" applyProtection="1">
      <alignment horizontal="center" vertical="center" wrapText="1"/>
    </xf>
    <xf numFmtId="0" fontId="69" fillId="17" borderId="84" xfId="0" applyFont="1" applyFill="1" applyBorder="1" applyAlignment="1" applyProtection="1">
      <alignment horizontal="center" vertical="center" wrapText="1"/>
    </xf>
    <xf numFmtId="0" fontId="69" fillId="17" borderId="85" xfId="0" applyFont="1" applyFill="1" applyBorder="1" applyAlignment="1" applyProtection="1">
      <alignment horizontal="center" vertical="center" wrapText="1"/>
    </xf>
    <xf numFmtId="0" fontId="0" fillId="0" borderId="8" xfId="0" applyBorder="1" applyAlignment="1" applyProtection="1">
      <alignment horizontal="center"/>
      <protection locked="0" hidden="1"/>
    </xf>
    <xf numFmtId="0" fontId="0" fillId="0" borderId="20" xfId="0" applyBorder="1" applyAlignment="1" applyProtection="1">
      <alignment horizontal="center"/>
      <protection locked="0" hidden="1"/>
    </xf>
    <xf numFmtId="0" fontId="32" fillId="0" borderId="8" xfId="0" applyFont="1" applyBorder="1" applyAlignment="1" applyProtection="1">
      <alignment horizontal="left" shrinkToFit="1"/>
      <protection locked="0" hidden="1"/>
    </xf>
    <xf numFmtId="0" fontId="29" fillId="0" borderId="0" xfId="0" applyFont="1" applyAlignment="1" applyProtection="1">
      <alignment horizontal="left"/>
    </xf>
    <xf numFmtId="0" fontId="30" fillId="0" borderId="20" xfId="0" applyFont="1" applyBorder="1" applyAlignment="1" applyProtection="1">
      <alignment horizontal="left"/>
      <protection locked="0" hidden="1"/>
    </xf>
    <xf numFmtId="0" fontId="5" fillId="0" borderId="5" xfId="0" applyFont="1" applyBorder="1" applyAlignment="1" applyProtection="1">
      <alignment horizontal="center"/>
    </xf>
    <xf numFmtId="0" fontId="0" fillId="0" borderId="0" xfId="0" applyAlignment="1" applyProtection="1">
      <alignment horizontal="center"/>
    </xf>
    <xf numFmtId="0" fontId="29" fillId="0" borderId="20" xfId="0" applyFont="1" applyBorder="1" applyAlignment="1" applyProtection="1">
      <alignment horizontal="center"/>
      <protection locked="0" hidden="1"/>
    </xf>
    <xf numFmtId="0" fontId="31" fillId="0" borderId="0" xfId="0" applyFont="1" applyAlignment="1" applyProtection="1">
      <alignment horizontal="center"/>
    </xf>
    <xf numFmtId="0" fontId="29" fillId="0" borderId="0" xfId="0" applyFont="1" applyAlignment="1" applyProtection="1">
      <alignment horizontal="center"/>
    </xf>
    <xf numFmtId="0" fontId="0" fillId="0" borderId="0" xfId="0" applyAlignment="1" applyProtection="1">
      <alignment horizontal="center" shrinkToFit="1"/>
      <protection locked="0"/>
    </xf>
    <xf numFmtId="0" fontId="11" fillId="0" borderId="0" xfId="4" applyFont="1" applyBorder="1" applyAlignment="1">
      <alignment horizontal="left"/>
    </xf>
    <xf numFmtId="0" fontId="11" fillId="0" borderId="7" xfId="4" applyFont="1" applyBorder="1" applyAlignment="1">
      <alignment horizontal="left"/>
    </xf>
    <xf numFmtId="0" fontId="17" fillId="0" borderId="0" xfId="12" applyFont="1" applyBorder="1" applyAlignment="1">
      <alignment horizontal="center"/>
    </xf>
    <xf numFmtId="0" fontId="1" fillId="0" borderId="0" xfId="12" applyBorder="1" applyAlignment="1">
      <alignment horizontal="center"/>
    </xf>
    <xf numFmtId="0" fontId="16" fillId="0" borderId="0" xfId="12" applyFont="1" applyBorder="1" applyAlignment="1">
      <alignment horizontal="center"/>
    </xf>
    <xf numFmtId="0" fontId="1" fillId="0" borderId="19" xfId="12" applyBorder="1" applyAlignment="1">
      <alignment horizontal="center" vertical="center"/>
    </xf>
    <xf numFmtId="0" fontId="1" fillId="0" borderId="18" xfId="12" applyBorder="1" applyAlignment="1">
      <alignment horizontal="center" vertical="center"/>
    </xf>
    <xf numFmtId="0" fontId="5" fillId="0" borderId="18" xfId="4" applyBorder="1" applyAlignment="1">
      <alignment horizontal="center" vertical="center"/>
    </xf>
    <xf numFmtId="0" fontId="5" fillId="0" borderId="1" xfId="4" applyBorder="1" applyAlignment="1">
      <alignment horizontal="center" vertical="center"/>
    </xf>
    <xf numFmtId="0" fontId="5" fillId="0" borderId="8" xfId="4" applyBorder="1" applyAlignment="1">
      <alignment horizontal="center" vertical="center" wrapText="1"/>
    </xf>
    <xf numFmtId="0" fontId="5" fillId="0" borderId="19" xfId="4" applyBorder="1" applyAlignment="1">
      <alignment horizontal="center" vertical="center" wrapText="1"/>
    </xf>
    <xf numFmtId="0" fontId="5" fillId="0" borderId="1" xfId="4" applyBorder="1" applyAlignment="1">
      <alignment horizontal="center" vertical="center" wrapText="1"/>
    </xf>
    <xf numFmtId="0" fontId="21" fillId="0" borderId="18" xfId="12" applyFont="1" applyBorder="1" applyAlignment="1">
      <alignment horizontal="center" wrapText="1"/>
    </xf>
    <xf numFmtId="0" fontId="1" fillId="0" borderId="1" xfId="12" applyFont="1" applyBorder="1" applyAlignment="1">
      <alignment horizontal="center" vertical="center"/>
    </xf>
    <xf numFmtId="0" fontId="1" fillId="0" borderId="8" xfId="12" applyFont="1" applyBorder="1" applyAlignment="1">
      <alignment horizontal="center" vertical="center"/>
    </xf>
    <xf numFmtId="0" fontId="5" fillId="0" borderId="19" xfId="4" applyBorder="1" applyAlignment="1">
      <alignment horizontal="center" vertical="center"/>
    </xf>
    <xf numFmtId="0" fontId="22" fillId="0" borderId="8" xfId="12" applyFont="1" applyBorder="1" applyAlignment="1">
      <alignment horizontal="left" vertical="center" wrapText="1" shrinkToFit="1"/>
    </xf>
    <xf numFmtId="0" fontId="1" fillId="0" borderId="19" xfId="12" applyFont="1" applyBorder="1" applyAlignment="1">
      <alignment horizontal="center"/>
    </xf>
    <xf numFmtId="0" fontId="1" fillId="0" borderId="18" xfId="12" applyFont="1" applyBorder="1" applyAlignment="1">
      <alignment horizontal="center"/>
    </xf>
    <xf numFmtId="0" fontId="5" fillId="0" borderId="18" xfId="4" applyBorder="1" applyAlignment="1">
      <alignment horizontal="center"/>
    </xf>
    <xf numFmtId="0" fontId="5" fillId="0" borderId="18" xfId="4" applyFont="1" applyBorder="1" applyAlignment="1">
      <alignment horizontal="center" vertical="center"/>
    </xf>
    <xf numFmtId="0" fontId="5" fillId="0" borderId="18" xfId="4" applyBorder="1" applyAlignment="1" applyProtection="1">
      <alignment horizontal="center"/>
      <protection locked="0"/>
    </xf>
    <xf numFmtId="0" fontId="5" fillId="0" borderId="1" xfId="4" applyBorder="1" applyAlignment="1" applyProtection="1">
      <alignment horizontal="center"/>
      <protection locked="0"/>
    </xf>
    <xf numFmtId="172" fontId="5" fillId="0" borderId="18" xfId="4" applyNumberFormat="1" applyBorder="1" applyAlignment="1">
      <alignment horizontal="center" vertical="center"/>
    </xf>
    <xf numFmtId="0" fontId="18" fillId="0" borderId="0" xfId="4" applyFont="1" applyBorder="1" applyAlignment="1">
      <alignment horizontal="center" vertical="center"/>
    </xf>
    <xf numFmtId="0" fontId="5" fillId="0" borderId="0" xfId="4" applyBorder="1" applyAlignment="1">
      <alignment horizontal="left"/>
    </xf>
    <xf numFmtId="0" fontId="19" fillId="0" borderId="0" xfId="4" applyFont="1" applyBorder="1" applyAlignment="1">
      <alignment horizontal="left" vertical="center" indent="4"/>
    </xf>
    <xf numFmtId="0" fontId="5" fillId="0" borderId="0" xfId="4" applyBorder="1" applyAlignment="1">
      <alignment horizontal="right" vertical="center" wrapText="1"/>
    </xf>
    <xf numFmtId="0" fontId="5" fillId="0" borderId="5" xfId="4" applyBorder="1" applyAlignment="1">
      <alignment horizontal="left" vertical="center" wrapText="1"/>
    </xf>
    <xf numFmtId="0" fontId="5" fillId="0" borderId="6" xfId="4" applyBorder="1" applyAlignment="1">
      <alignment horizontal="left" vertical="center" wrapText="1"/>
    </xf>
    <xf numFmtId="0" fontId="5" fillId="0" borderId="20" xfId="4" applyBorder="1" applyAlignment="1">
      <alignment horizontal="left" vertical="center" wrapText="1"/>
    </xf>
    <xf numFmtId="0" fontId="5" fillId="0" borderId="53" xfId="4" applyBorder="1" applyAlignment="1">
      <alignment horizontal="left" vertical="center" wrapText="1"/>
    </xf>
    <xf numFmtId="0" fontId="5" fillId="0" borderId="5" xfId="4" applyBorder="1" applyAlignment="1">
      <alignment horizontal="left" vertical="center"/>
    </xf>
    <xf numFmtId="0" fontId="5" fillId="0" borderId="6" xfId="4" applyBorder="1" applyAlignment="1">
      <alignment horizontal="left" vertical="center"/>
    </xf>
    <xf numFmtId="0" fontId="5" fillId="0" borderId="20" xfId="4" applyBorder="1" applyAlignment="1">
      <alignment horizontal="left" vertical="center"/>
    </xf>
    <xf numFmtId="0" fontId="5" fillId="0" borderId="53" xfId="4" applyBorder="1" applyAlignment="1">
      <alignment horizontal="left" vertical="center"/>
    </xf>
    <xf numFmtId="0" fontId="5" fillId="0" borderId="2" xfId="4" applyBorder="1" applyAlignment="1">
      <alignment horizontal="right" vertical="center" wrapText="1"/>
    </xf>
    <xf numFmtId="0" fontId="5" fillId="0" borderId="5" xfId="4" applyBorder="1" applyAlignment="1">
      <alignment horizontal="right" vertical="center" wrapText="1"/>
    </xf>
    <xf numFmtId="0" fontId="5" fillId="0" borderId="4" xfId="4" applyBorder="1" applyAlignment="1">
      <alignment horizontal="right" vertical="center" wrapText="1"/>
    </xf>
    <xf numFmtId="0" fontId="5" fillId="0" borderId="20" xfId="4" applyBorder="1" applyAlignment="1">
      <alignment horizontal="right" vertical="center" wrapText="1"/>
    </xf>
    <xf numFmtId="0" fontId="11" fillId="0" borderId="5" xfId="4" applyFont="1" applyBorder="1" applyAlignment="1">
      <alignment horizontal="left" vertical="center"/>
    </xf>
    <xf numFmtId="0" fontId="11" fillId="0" borderId="6" xfId="4" applyFont="1" applyBorder="1" applyAlignment="1">
      <alignment horizontal="left" vertical="center"/>
    </xf>
    <xf numFmtId="0" fontId="11" fillId="0" borderId="20" xfId="4" applyFont="1" applyBorder="1" applyAlignment="1">
      <alignment horizontal="left" vertical="center"/>
    </xf>
    <xf numFmtId="0" fontId="11" fillId="0" borderId="53" xfId="4" applyFont="1" applyBorder="1" applyAlignment="1">
      <alignment horizontal="left" vertical="center"/>
    </xf>
    <xf numFmtId="0" fontId="5" fillId="0" borderId="0" xfId="4" applyAlignment="1">
      <alignment horizontal="left" shrinkToFit="1"/>
    </xf>
    <xf numFmtId="0" fontId="6" fillId="0" borderId="18" xfId="4" applyFont="1" applyBorder="1" applyAlignment="1" applyProtection="1">
      <alignment horizontal="center"/>
      <protection locked="0" hidden="1"/>
    </xf>
    <xf numFmtId="167" fontId="6" fillId="0" borderId="18" xfId="4" applyNumberFormat="1" applyFont="1" applyBorder="1" applyAlignment="1" applyProtection="1">
      <alignment horizontal="center" vertical="center"/>
      <protection locked="0" hidden="1"/>
    </xf>
    <xf numFmtId="0" fontId="6" fillId="0" borderId="8" xfId="4" applyFont="1" applyBorder="1" applyAlignment="1">
      <alignment horizontal="left" vertical="center" wrapText="1"/>
    </xf>
    <xf numFmtId="0" fontId="6" fillId="0" borderId="19" xfId="4" applyFont="1" applyBorder="1" applyAlignment="1">
      <alignment horizontal="left" vertical="center" wrapText="1"/>
    </xf>
    <xf numFmtId="0" fontId="11" fillId="0" borderId="20" xfId="4" applyFont="1" applyFill="1" applyBorder="1" applyAlignment="1">
      <alignment horizontal="center" vertical="top"/>
    </xf>
    <xf numFmtId="0" fontId="18" fillId="0" borderId="0" xfId="4" applyFont="1" applyFill="1" applyBorder="1" applyAlignment="1">
      <alignment horizontal="center" vertical="center"/>
    </xf>
    <xf numFmtId="0" fontId="5" fillId="0" borderId="18" xfId="4" applyBorder="1" applyAlignment="1">
      <alignment horizontal="center" vertical="center" wrapText="1"/>
    </xf>
    <xf numFmtId="0" fontId="5" fillId="0" borderId="16" xfId="4" applyBorder="1" applyAlignment="1">
      <alignment horizontal="center" wrapText="1"/>
    </xf>
    <xf numFmtId="0" fontId="5" fillId="0" borderId="17" xfId="4" applyBorder="1" applyAlignment="1">
      <alignment horizontal="center" wrapText="1"/>
    </xf>
    <xf numFmtId="0" fontId="6" fillId="0" borderId="1" xfId="4" applyFont="1" applyBorder="1" applyAlignment="1" applyProtection="1">
      <alignment horizontal="center" vertical="center"/>
      <protection locked="0" hidden="1"/>
    </xf>
    <xf numFmtId="0" fontId="6" fillId="0" borderId="19" xfId="4" applyFont="1" applyBorder="1" applyAlignment="1" applyProtection="1">
      <alignment horizontal="center" vertical="center"/>
      <protection locked="0" hidden="1"/>
    </xf>
    <xf numFmtId="0" fontId="6" fillId="0" borderId="18" xfId="4" applyFont="1" applyBorder="1" applyAlignment="1" applyProtection="1">
      <alignment horizontal="center" vertical="center"/>
      <protection locked="0" hidden="1"/>
    </xf>
    <xf numFmtId="0" fontId="6" fillId="0" borderId="8" xfId="4" applyFont="1" applyBorder="1" applyAlignment="1">
      <alignment horizontal="right" vertical="top"/>
    </xf>
    <xf numFmtId="0" fontId="11" fillId="0" borderId="8" xfId="4" applyFont="1" applyBorder="1" applyAlignment="1">
      <alignment horizontal="center"/>
    </xf>
    <xf numFmtId="0" fontId="6" fillId="0" borderId="8" xfId="4" applyFont="1" applyBorder="1" applyAlignment="1">
      <alignment horizontal="right" vertical="center"/>
    </xf>
    <xf numFmtId="0" fontId="6" fillId="0" borderId="8" xfId="4" applyFont="1" applyBorder="1" applyAlignment="1">
      <alignment horizontal="left" wrapText="1"/>
    </xf>
    <xf numFmtId="0" fontId="6" fillId="0" borderId="19" xfId="4" applyFont="1" applyBorder="1" applyAlignment="1">
      <alignment horizontal="left" wrapText="1"/>
    </xf>
    <xf numFmtId="0" fontId="34" fillId="0" borderId="8" xfId="4" applyFont="1" applyBorder="1" applyAlignment="1">
      <alignment horizontal="center" vertical="center"/>
    </xf>
    <xf numFmtId="0" fontId="34" fillId="0" borderId="19" xfId="4" applyFont="1" applyBorder="1" applyAlignment="1">
      <alignment horizontal="center" vertical="center"/>
    </xf>
    <xf numFmtId="0" fontId="6" fillId="0" borderId="18" xfId="4" applyFont="1" applyBorder="1" applyAlignment="1">
      <alignment horizontal="center" vertical="center" wrapText="1"/>
    </xf>
    <xf numFmtId="0" fontId="6" fillId="0" borderId="1" xfId="4" applyFont="1" applyBorder="1" applyAlignment="1">
      <alignment horizontal="center" vertical="center" wrapText="1"/>
    </xf>
    <xf numFmtId="0" fontId="6" fillId="0" borderId="8" xfId="4" applyFont="1" applyBorder="1" applyAlignment="1">
      <alignment horizontal="left" vertical="center"/>
    </xf>
    <xf numFmtId="0" fontId="6" fillId="0" borderId="19" xfId="4" applyFont="1" applyBorder="1" applyAlignment="1">
      <alignment horizontal="left" vertical="center"/>
    </xf>
    <xf numFmtId="167" fontId="5" fillId="0" borderId="0" xfId="4" applyNumberFormat="1" applyAlignment="1" applyProtection="1">
      <alignment horizontal="left"/>
      <protection locked="0" hidden="1"/>
    </xf>
    <xf numFmtId="0" fontId="5" fillId="0" borderId="0" xfId="4" applyFont="1" applyBorder="1" applyAlignment="1">
      <alignment horizontal="justify" vertical="justify" wrapText="1" readingOrder="1"/>
    </xf>
  </cellXfs>
  <cellStyles count="14">
    <cellStyle name="Comma" xfId="1" builtinId="3"/>
    <cellStyle name="Comma 2" xfId="2"/>
    <cellStyle name="Comma 2 2" xfId="3"/>
    <cellStyle name="Normal" xfId="0" builtinId="0"/>
    <cellStyle name="Normal 2" xfId="4"/>
    <cellStyle name="Normal 2 2" xfId="5"/>
    <cellStyle name="Normal 2 3" xfId="6"/>
    <cellStyle name="Normal 3" xfId="7"/>
    <cellStyle name="Normal 4" xfId="8"/>
    <cellStyle name="Normal 5" xfId="9"/>
    <cellStyle name="Normal 6" xfId="10"/>
    <cellStyle name="Normal 6 2" xfId="11"/>
    <cellStyle name="Normal_Sheet1 2" xfId="12"/>
    <cellStyle name="Style 1" xfId="13"/>
  </cellStyles>
  <dxfs count="38">
    <dxf>
      <font>
        <color theme="0"/>
      </font>
    </dxf>
    <dxf>
      <font>
        <color theme="0"/>
      </font>
    </dxf>
    <dxf>
      <font>
        <color theme="0"/>
      </font>
    </dxf>
    <dxf>
      <font>
        <strike val="0"/>
        <color theme="1" tint="4.9989318521683403E-2"/>
      </font>
      <fill>
        <patternFill>
          <fgColor theme="1"/>
        </patternFill>
      </fill>
    </dxf>
    <dxf>
      <font>
        <color rgb="FFFFC000"/>
      </font>
    </dxf>
    <dxf>
      <font>
        <color rgb="FF00B05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C000"/>
      </font>
    </dxf>
    <dxf>
      <font>
        <color rgb="FFFFC000"/>
      </font>
    </dxf>
    <dxf>
      <font>
        <color rgb="FF00B050"/>
      </font>
    </dxf>
    <dxf>
      <font>
        <color rgb="FF00B050"/>
      </font>
    </dxf>
    <dxf>
      <font>
        <color rgb="FF00B050"/>
      </font>
    </dxf>
    <dxf>
      <font>
        <color rgb="FF00B050"/>
      </font>
    </dxf>
    <dxf>
      <font>
        <color rgb="FFFFC000"/>
      </font>
    </dxf>
    <dxf>
      <fill>
        <patternFill>
          <bgColor theme="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657225</xdr:colOff>
      <xdr:row>11</xdr:row>
      <xdr:rowOff>66675</xdr:rowOff>
    </xdr:from>
    <xdr:to>
      <xdr:col>5</xdr:col>
      <xdr:colOff>247650</xdr:colOff>
      <xdr:row>13</xdr:row>
      <xdr:rowOff>228600</xdr:rowOff>
    </xdr:to>
    <xdr:sp macro="" textlink="">
      <xdr:nvSpPr>
        <xdr:cNvPr id="7229" name="Rectangle 1"/>
        <xdr:cNvSpPr>
          <a:spLocks noChangeArrowheads="1"/>
        </xdr:cNvSpPr>
      </xdr:nvSpPr>
      <xdr:spPr bwMode="auto">
        <a:xfrm>
          <a:off x="3848100" y="2543175"/>
          <a:ext cx="647700" cy="657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CI1817"/>
  <sheetViews>
    <sheetView showGridLines="0" showRowColHeaders="0" workbookViewId="0">
      <selection activeCell="D25" sqref="D25"/>
    </sheetView>
  </sheetViews>
  <sheetFormatPr defaultRowHeight="17.25" customHeight="1"/>
  <cols>
    <col min="1" max="1" width="2.5703125" style="90" customWidth="1"/>
    <col min="2" max="2" width="3" style="90" customWidth="1"/>
    <col min="3" max="3" width="48.42578125" style="87" customWidth="1"/>
    <col min="4" max="4" width="16.5703125" style="87" customWidth="1"/>
    <col min="5" max="5" width="29.5703125" style="105" customWidth="1"/>
    <col min="6" max="7" width="14.7109375" style="270" hidden="1" customWidth="1"/>
    <col min="8" max="8" width="10.140625" style="270" hidden="1" customWidth="1"/>
    <col min="9" max="9" width="14.7109375" style="270" hidden="1" customWidth="1"/>
    <col min="10" max="10" width="13.5703125" style="270" hidden="1" customWidth="1"/>
    <col min="11" max="11" width="11.42578125" style="270" hidden="1" customWidth="1"/>
    <col min="12" max="12" width="6" style="270" hidden="1" customWidth="1"/>
    <col min="13" max="13" width="7" style="270" hidden="1" customWidth="1"/>
    <col min="14" max="14" width="6.7109375" style="270" hidden="1" customWidth="1"/>
    <col min="15" max="15" width="8.140625" style="270" hidden="1" customWidth="1"/>
    <col min="16" max="20" width="6.7109375" style="270" hidden="1" customWidth="1"/>
    <col min="21" max="21" width="10.140625" style="270" hidden="1" customWidth="1"/>
    <col min="22" max="22" width="8.140625" style="270" hidden="1" customWidth="1"/>
    <col min="23" max="24" width="6.7109375" style="270" hidden="1" customWidth="1"/>
    <col min="25" max="25" width="7" style="270" hidden="1" customWidth="1"/>
    <col min="26" max="26" width="3.28515625" style="270" hidden="1" customWidth="1"/>
    <col min="27" max="27" width="3" style="270" hidden="1" customWidth="1"/>
    <col min="28" max="28" width="49.5703125" style="270" hidden="1" customWidth="1"/>
    <col min="29" max="29" width="10.5703125" style="270" hidden="1" customWidth="1"/>
    <col min="30" max="30" width="79.7109375" style="270" hidden="1" customWidth="1"/>
    <col min="31" max="31" width="10.5703125" style="270" hidden="1" customWidth="1"/>
    <col min="32" max="32" width="12.85546875" style="270" hidden="1" customWidth="1"/>
    <col min="33" max="33" width="10.7109375" style="270" hidden="1" customWidth="1"/>
    <col min="34" max="34" width="2.5703125" style="270" customWidth="1"/>
    <col min="35" max="35" width="7" style="270" customWidth="1"/>
    <col min="36" max="36" width="6.140625" style="270" customWidth="1"/>
    <col min="37" max="39" width="9.140625" style="270" customWidth="1"/>
    <col min="40" max="41" width="10.5703125" style="270" customWidth="1"/>
    <col min="42" max="43" width="9.140625" style="270" customWidth="1"/>
    <col min="44" max="45" width="10.140625" style="270" customWidth="1"/>
    <col min="46" max="47" width="9.140625" style="270" customWidth="1"/>
    <col min="48" max="48" width="3.28515625" style="270" customWidth="1"/>
    <col min="49" max="53" width="9.140625" style="270" customWidth="1"/>
    <col min="54" max="54" width="78.85546875" style="270" customWidth="1"/>
    <col min="55" max="67" width="9.140625" style="270" customWidth="1"/>
    <col min="68" max="16384" width="9.140625" style="270"/>
  </cols>
  <sheetData>
    <row r="1" spans="1:53" ht="12" customHeight="1" thickBot="1">
      <c r="A1" s="270"/>
      <c r="B1" s="294"/>
      <c r="C1" s="295"/>
      <c r="D1" s="295"/>
      <c r="E1" s="295"/>
      <c r="F1" s="296"/>
      <c r="G1" s="296"/>
      <c r="H1" s="296"/>
      <c r="I1" s="296"/>
      <c r="J1" s="296"/>
      <c r="K1" s="296"/>
      <c r="L1" s="296"/>
      <c r="M1" s="296"/>
      <c r="N1" s="296"/>
      <c r="O1" s="296"/>
      <c r="P1" s="296"/>
      <c r="Q1" s="296"/>
      <c r="R1" s="296"/>
      <c r="S1" s="296"/>
      <c r="T1" s="296"/>
      <c r="U1" s="296"/>
      <c r="V1" s="446">
        <v>42064</v>
      </c>
      <c r="W1" s="296"/>
      <c r="X1" s="296"/>
      <c r="Y1" s="296"/>
      <c r="Z1" s="296"/>
      <c r="AA1" s="296"/>
      <c r="AB1" s="296"/>
      <c r="AC1" s="296"/>
      <c r="AD1" s="296"/>
      <c r="AE1" s="296"/>
      <c r="AF1" s="296"/>
      <c r="AG1" s="296"/>
      <c r="AH1" s="297"/>
    </row>
    <row r="2" spans="1:53" ht="33" customHeight="1">
      <c r="A2" s="270"/>
      <c r="B2" s="298"/>
      <c r="C2" s="451" t="s">
        <v>390</v>
      </c>
      <c r="D2" s="452"/>
      <c r="E2" s="453"/>
      <c r="F2" s="281"/>
      <c r="G2" s="299"/>
      <c r="H2" s="281">
        <v>1</v>
      </c>
      <c r="I2" s="299"/>
      <c r="J2" s="300"/>
      <c r="K2" s="281"/>
      <c r="L2" s="281"/>
      <c r="M2" s="281"/>
      <c r="N2" s="281"/>
      <c r="O2" s="281"/>
      <c r="P2" s="281"/>
      <c r="Q2" s="281"/>
      <c r="R2" s="281"/>
      <c r="S2" s="281"/>
      <c r="T2" s="281"/>
      <c r="U2" s="281"/>
      <c r="V2" s="303">
        <v>42095</v>
      </c>
      <c r="W2" s="281"/>
      <c r="X2" s="281"/>
      <c r="Y2" s="281"/>
      <c r="Z2" s="281"/>
      <c r="AA2" s="281"/>
      <c r="AB2" s="281"/>
      <c r="AC2" s="281"/>
      <c r="AD2" s="281"/>
      <c r="AE2" s="281"/>
      <c r="AF2" s="281"/>
      <c r="AG2" s="281"/>
      <c r="AH2" s="363"/>
      <c r="AL2" s="291"/>
      <c r="AM2" s="291"/>
      <c r="AN2" s="291"/>
      <c r="AO2" s="291"/>
      <c r="AP2" s="291"/>
      <c r="AQ2" s="291"/>
      <c r="AR2" s="292"/>
    </row>
    <row r="3" spans="1:53" ht="57.75" customHeight="1">
      <c r="A3" s="270"/>
      <c r="B3" s="361"/>
      <c r="C3" s="468" t="s">
        <v>385</v>
      </c>
      <c r="D3" s="469"/>
      <c r="E3" s="470"/>
      <c r="F3" s="281"/>
      <c r="G3" s="281"/>
      <c r="H3" s="281">
        <v>2</v>
      </c>
      <c r="I3" s="299"/>
      <c r="J3" s="300"/>
      <c r="K3" s="281"/>
      <c r="L3" s="281"/>
      <c r="M3" s="281"/>
      <c r="N3" s="281"/>
      <c r="O3" s="281"/>
      <c r="P3" s="281"/>
      <c r="Q3" s="281"/>
      <c r="R3" s="281"/>
      <c r="S3" s="281"/>
      <c r="T3" s="281"/>
      <c r="U3" s="281"/>
      <c r="V3" s="281"/>
      <c r="W3" s="281"/>
      <c r="X3" s="281"/>
      <c r="Y3" s="281"/>
      <c r="Z3" s="281"/>
      <c r="AA3" s="281"/>
      <c r="AB3" s="281"/>
      <c r="AC3" s="281"/>
      <c r="AD3" s="281"/>
      <c r="AE3" s="281"/>
      <c r="AF3" s="281"/>
      <c r="AG3" s="281"/>
      <c r="AH3" s="363"/>
      <c r="AL3" s="293"/>
      <c r="AM3" s="291"/>
      <c r="AN3" s="291"/>
      <c r="AO3" s="291"/>
      <c r="AP3" s="291"/>
      <c r="AQ3" s="293"/>
      <c r="AR3" s="293"/>
    </row>
    <row r="4" spans="1:53" ht="18.75" customHeight="1">
      <c r="A4" s="270"/>
      <c r="B4" s="362">
        <v>1</v>
      </c>
      <c r="C4" s="381" t="s">
        <v>383</v>
      </c>
      <c r="D4" s="442" t="s">
        <v>409</v>
      </c>
      <c r="E4" s="336"/>
      <c r="F4" s="281"/>
      <c r="G4" s="281"/>
      <c r="H4" s="281">
        <v>3</v>
      </c>
      <c r="I4" s="299">
        <v>42064</v>
      </c>
      <c r="J4" s="300">
        <f>IF(AND(I4&gt;=SalaryParticulars!$AO$4,I4&lt;SalaryParticulars!$AI$2),Data!$F$39,LOOKUP(I4,SalaryParticulars!$AI$1:$AI$5,SalaryParticulars!$AJ$1:$AJ$5))</f>
        <v>16600</v>
      </c>
      <c r="K4" s="281">
        <f>IF(I4=$V$1,77.896,IF(I4&gt;=$G$22,$I$22,IF(I4&gt;=$G$21,$I$21,IF(I4&gt;=$F$21,$I$19,0))))</f>
        <v>77.896000000000001</v>
      </c>
      <c r="L4" s="281">
        <f>E24</f>
        <v>12</v>
      </c>
      <c r="M4" s="281">
        <f t="shared" ref="M4:M15" si="0">IF(I4&gt;=$F$22,$I$22,IF(I4&gt;=$F$21,$I$21,$I$19))</f>
        <v>8.9079999999999995</v>
      </c>
      <c r="N4" s="281"/>
      <c r="O4" s="281"/>
      <c r="P4" s="281"/>
      <c r="Q4" s="281"/>
      <c r="R4" s="281"/>
      <c r="S4" s="281"/>
      <c r="T4" s="281"/>
      <c r="U4" s="281"/>
      <c r="V4" s="281"/>
      <c r="W4" s="281"/>
      <c r="X4" s="281"/>
      <c r="Y4" s="281"/>
      <c r="Z4" s="281"/>
      <c r="AA4" s="281"/>
      <c r="AB4" s="281"/>
      <c r="AC4" s="281"/>
      <c r="AD4" s="281"/>
      <c r="AE4" s="281"/>
      <c r="AF4" s="281"/>
      <c r="AG4" s="281"/>
      <c r="AH4" s="363"/>
      <c r="AQ4" s="276"/>
      <c r="AR4" s="276"/>
      <c r="AS4" s="276"/>
      <c r="AT4" s="276"/>
      <c r="AU4" s="276"/>
      <c r="AV4" s="276"/>
      <c r="AW4" s="276"/>
      <c r="AX4" s="276"/>
      <c r="AY4" s="276"/>
      <c r="AZ4" s="276"/>
      <c r="BA4" s="276"/>
    </row>
    <row r="5" spans="1:53" ht="18" customHeight="1">
      <c r="A5" s="270"/>
      <c r="B5" s="361"/>
      <c r="C5" s="459" t="s">
        <v>364</v>
      </c>
      <c r="D5" s="464"/>
      <c r="E5" s="431" t="s">
        <v>410</v>
      </c>
      <c r="F5" s="281"/>
      <c r="G5" s="281"/>
      <c r="H5" s="281">
        <v>4</v>
      </c>
      <c r="I5" s="299">
        <v>42095</v>
      </c>
      <c r="J5" s="300">
        <f>IF(AND(I5&gt;=SalaryParticulars!$AO$4,I5&lt;SalaryParticulars!$AI$2),Data!$F$39,LOOKUP(I5,SalaryParticulars!$AI$1:$AI$5,SalaryParticulars!$AJ$1:$AJ$5))</f>
        <v>35120</v>
      </c>
      <c r="K5" s="281">
        <f t="shared" ref="K5:K15" si="1">IF(I5=$V$1,77.896,IF(I5&gt;=$G$22,$I$22,IF(I5&gt;=$G$21,$I$21,IF(I5&gt;=$F$21,$I$19,0))))</f>
        <v>8.9079999999999995</v>
      </c>
      <c r="L5" s="281">
        <f>IF(I5&gt;=$F$25,E25,L4)</f>
        <v>14.5</v>
      </c>
      <c r="M5" s="281">
        <f t="shared" si="0"/>
        <v>8.9079999999999995</v>
      </c>
      <c r="N5" s="281">
        <f t="shared" ref="N5:N15" si="2">ROUND(J5*M5%,0)-ROUND(J5*K5%,0)</f>
        <v>0</v>
      </c>
      <c r="O5" s="281">
        <f t="shared" ref="O5:O15" si="3">IF(I5&gt;$K$22,(ROUND(J5*$I$22%,0)-ROUND(J5*$I$22%,0)),IF(I5&gt;=$F$22,(ROUND(J5*$I$22%,0)-ROUND(J5*$I$21%,0)),IF(I5&gt;$K$21,(ROUND(J5*$I$21%,0)-ROUND(J5*$I$21%,0)),(ROUND(J5*$I$21%,0)-ROUND(J5*$I$19%,0)))))</f>
        <v>0</v>
      </c>
      <c r="P5" s="281">
        <f t="shared" ref="P5:P15" si="4">$I$21</f>
        <v>8.9079999999999995</v>
      </c>
      <c r="Q5" s="281">
        <f t="shared" ref="Q5:Q15" si="5">IF(I5&gt;$E$21,$I$21,$I$19)</f>
        <v>8.9079999999999995</v>
      </c>
      <c r="R5" s="281">
        <f t="shared" ref="R5:R15" si="6">ROUND(J5*P5%,0)-ROUND(J5*Q5%,0)</f>
        <v>0</v>
      </c>
      <c r="S5" s="281">
        <f t="shared" ref="S5:S15" si="7">IF(I5&gt;=$D$22,$I$22,0)</f>
        <v>0</v>
      </c>
      <c r="T5" s="281">
        <f t="shared" ref="T5:T15" si="8">IF(I5&gt;$E$22,$I$22,IF(I5&gt;=$D$22,P5,0))</f>
        <v>0</v>
      </c>
      <c r="U5" s="281">
        <f t="shared" ref="U5:U15" si="9">ROUND(J5*S5%,0)-ROUND(J5*T5%,0)</f>
        <v>0</v>
      </c>
      <c r="V5" s="281"/>
      <c r="W5" s="281"/>
      <c r="X5" s="281"/>
      <c r="Y5" s="281"/>
      <c r="Z5" s="281"/>
      <c r="AA5" s="281"/>
      <c r="AB5" s="281"/>
      <c r="AC5" s="281"/>
      <c r="AD5" s="281"/>
      <c r="AE5" s="281"/>
      <c r="AF5" s="281"/>
      <c r="AG5" s="281"/>
      <c r="AH5" s="363"/>
      <c r="AQ5" s="276"/>
      <c r="AR5" s="276"/>
      <c r="AS5" s="276"/>
      <c r="AT5" s="276"/>
      <c r="AU5" s="276"/>
      <c r="AV5" s="276"/>
      <c r="AW5" s="276"/>
      <c r="AX5" s="276"/>
      <c r="AY5" s="276"/>
      <c r="AZ5" s="276"/>
      <c r="BA5" s="276"/>
    </row>
    <row r="6" spans="1:53" ht="18" customHeight="1">
      <c r="A6" s="270"/>
      <c r="B6" s="361"/>
      <c r="C6" s="467" t="s">
        <v>152</v>
      </c>
      <c r="D6" s="464"/>
      <c r="E6" s="432" t="s">
        <v>411</v>
      </c>
      <c r="F6" s="281"/>
      <c r="G6" s="281"/>
      <c r="H6" s="281">
        <v>5</v>
      </c>
      <c r="I6" s="299">
        <v>42125</v>
      </c>
      <c r="J6" s="300">
        <f>IF(AND(I6&gt;=SalaryParticulars!$AO$4,I6&lt;SalaryParticulars!$AI$2),Data!$F$39,LOOKUP(I6,SalaryParticulars!$AI$1:$AI$5,SalaryParticulars!$AJ$1:$AJ$5))</f>
        <v>35120</v>
      </c>
      <c r="K6" s="281">
        <f t="shared" si="1"/>
        <v>8.9079999999999995</v>
      </c>
      <c r="L6" s="281">
        <f t="shared" ref="L6:L15" si="10">IF(I6&gt;=$F$25,E26,L5)</f>
        <v>0</v>
      </c>
      <c r="M6" s="281">
        <f t="shared" si="0"/>
        <v>8.9079999999999995</v>
      </c>
      <c r="N6" s="281">
        <f t="shared" si="2"/>
        <v>0</v>
      </c>
      <c r="O6" s="281">
        <f t="shared" si="3"/>
        <v>0</v>
      </c>
      <c r="P6" s="281">
        <f t="shared" si="4"/>
        <v>8.9079999999999995</v>
      </c>
      <c r="Q6" s="281">
        <f t="shared" si="5"/>
        <v>8.9079999999999995</v>
      </c>
      <c r="R6" s="281">
        <f t="shared" si="6"/>
        <v>0</v>
      </c>
      <c r="S6" s="281">
        <f t="shared" si="7"/>
        <v>0</v>
      </c>
      <c r="T6" s="281">
        <f t="shared" si="8"/>
        <v>0</v>
      </c>
      <c r="U6" s="281">
        <f t="shared" si="9"/>
        <v>0</v>
      </c>
      <c r="V6" s="281"/>
      <c r="W6" s="281"/>
      <c r="X6" s="281"/>
      <c r="Y6" s="281"/>
      <c r="Z6" s="281"/>
      <c r="AA6" s="281"/>
      <c r="AB6" s="281"/>
      <c r="AC6" s="281"/>
      <c r="AD6" s="281"/>
      <c r="AE6" s="281"/>
      <c r="AF6" s="281"/>
      <c r="AG6" s="281"/>
      <c r="AH6" s="363"/>
      <c r="AQ6" s="276"/>
      <c r="AR6" s="276"/>
      <c r="AS6" s="276"/>
      <c r="AT6" s="276"/>
      <c r="AU6" s="276"/>
      <c r="AV6" s="276"/>
      <c r="AW6" s="276"/>
      <c r="AX6" s="276"/>
      <c r="AY6" s="276"/>
      <c r="AZ6" s="276"/>
      <c r="BA6" s="276"/>
    </row>
    <row r="7" spans="1:53" ht="18" customHeight="1">
      <c r="A7" s="270"/>
      <c r="B7" s="361"/>
      <c r="C7" s="465" t="s">
        <v>335</v>
      </c>
      <c r="D7" s="466"/>
      <c r="E7" s="433" t="s">
        <v>238</v>
      </c>
      <c r="F7" s="281"/>
      <c r="G7" s="281"/>
      <c r="H7" s="281">
        <v>6</v>
      </c>
      <c r="I7" s="299">
        <v>42156</v>
      </c>
      <c r="J7" s="300">
        <f>IF(AND(I7&gt;=SalaryParticulars!$AO$4,I7&lt;SalaryParticulars!$AI$2),Data!$F$39,LOOKUP(I7,SalaryParticulars!$AI$1:$AI$5,SalaryParticulars!$AJ$1:$AJ$5))</f>
        <v>35120</v>
      </c>
      <c r="K7" s="281">
        <f t="shared" si="1"/>
        <v>8.9079999999999995</v>
      </c>
      <c r="L7" s="281" t="str">
        <f t="shared" si="10"/>
        <v>Not Applicable</v>
      </c>
      <c r="M7" s="281">
        <f t="shared" si="0"/>
        <v>8.9079999999999995</v>
      </c>
      <c r="N7" s="281">
        <f t="shared" si="2"/>
        <v>0</v>
      </c>
      <c r="O7" s="281">
        <f t="shared" si="3"/>
        <v>0</v>
      </c>
      <c r="P7" s="281">
        <f t="shared" si="4"/>
        <v>8.9079999999999995</v>
      </c>
      <c r="Q7" s="281">
        <f t="shared" si="5"/>
        <v>8.9079999999999995</v>
      </c>
      <c r="R7" s="281">
        <f t="shared" si="6"/>
        <v>0</v>
      </c>
      <c r="S7" s="281">
        <f t="shared" si="7"/>
        <v>0</v>
      </c>
      <c r="T7" s="281">
        <f t="shared" si="8"/>
        <v>0</v>
      </c>
      <c r="U7" s="281">
        <f t="shared" si="9"/>
        <v>0</v>
      </c>
      <c r="V7" s="281"/>
      <c r="W7" s="281"/>
      <c r="X7" s="281"/>
      <c r="Y7" s="281"/>
      <c r="Z7" s="281"/>
      <c r="AA7" s="281"/>
      <c r="AB7" s="273" t="s">
        <v>141</v>
      </c>
      <c r="AC7" s="274"/>
      <c r="AD7" s="510" t="s">
        <v>146</v>
      </c>
      <c r="AE7" s="511"/>
      <c r="AF7" s="511"/>
      <c r="AG7" s="511"/>
      <c r="AH7" s="363"/>
      <c r="AQ7" s="276"/>
      <c r="AR7" s="276"/>
      <c r="AS7" s="276"/>
      <c r="AT7" s="276"/>
      <c r="AU7" s="276"/>
      <c r="AV7" s="276"/>
      <c r="AW7" s="276"/>
      <c r="AX7" s="276"/>
      <c r="AY7" s="276"/>
      <c r="AZ7" s="276"/>
      <c r="BA7" s="276"/>
    </row>
    <row r="8" spans="1:53" ht="18" customHeight="1">
      <c r="A8" s="270"/>
      <c r="B8" s="361"/>
      <c r="C8" s="454" t="s">
        <v>27</v>
      </c>
      <c r="D8" s="159" t="s">
        <v>214</v>
      </c>
      <c r="E8" s="434" t="s">
        <v>412</v>
      </c>
      <c r="F8" s="281"/>
      <c r="G8" s="281"/>
      <c r="H8" s="281">
        <v>7</v>
      </c>
      <c r="I8" s="299">
        <v>42186</v>
      </c>
      <c r="J8" s="300">
        <f>IF(AND(I8&gt;=SalaryParticulars!$AO$4,I8&lt;SalaryParticulars!$AI$2),Data!$F$39,LOOKUP(I8,SalaryParticulars!$AI$1:$AI$5,SalaryParticulars!$AJ$1:$AJ$5))</f>
        <v>35120</v>
      </c>
      <c r="K8" s="281">
        <f t="shared" si="1"/>
        <v>8.9079999999999995</v>
      </c>
      <c r="L8" s="281" t="str">
        <f t="shared" si="10"/>
        <v>above 40%</v>
      </c>
      <c r="M8" s="281">
        <f t="shared" si="0"/>
        <v>8.9079999999999995</v>
      </c>
      <c r="N8" s="281">
        <f t="shared" si="2"/>
        <v>0</v>
      </c>
      <c r="O8" s="281">
        <f t="shared" si="3"/>
        <v>0</v>
      </c>
      <c r="P8" s="281">
        <f t="shared" si="4"/>
        <v>8.9079999999999995</v>
      </c>
      <c r="Q8" s="281">
        <f t="shared" si="5"/>
        <v>8.9079999999999995</v>
      </c>
      <c r="R8" s="281">
        <f t="shared" si="6"/>
        <v>0</v>
      </c>
      <c r="S8" s="281">
        <f t="shared" si="7"/>
        <v>8.9079999999999995</v>
      </c>
      <c r="T8" s="281">
        <f t="shared" si="8"/>
        <v>8.9079999999999995</v>
      </c>
      <c r="U8" s="281">
        <f t="shared" si="9"/>
        <v>0</v>
      </c>
      <c r="V8" s="281"/>
      <c r="W8" s="281"/>
      <c r="X8" s="281"/>
      <c r="Y8" s="281"/>
      <c r="Z8" s="281"/>
      <c r="AA8" s="281"/>
      <c r="AB8" s="273" t="s">
        <v>142</v>
      </c>
      <c r="AC8" s="274"/>
      <c r="AD8" s="510" t="s">
        <v>147</v>
      </c>
      <c r="AE8" s="511"/>
      <c r="AF8" s="511"/>
      <c r="AG8" s="511"/>
      <c r="AH8" s="363"/>
      <c r="AQ8" s="276"/>
      <c r="AR8" s="276"/>
      <c r="AS8" s="276"/>
      <c r="AT8" s="276"/>
      <c r="AU8" s="276"/>
      <c r="AV8" s="276"/>
      <c r="AW8" s="276"/>
      <c r="AX8" s="276"/>
      <c r="AY8" s="276"/>
      <c r="AZ8" s="276"/>
      <c r="BA8" s="276"/>
    </row>
    <row r="9" spans="1:53" ht="18" customHeight="1">
      <c r="A9" s="270"/>
      <c r="B9" s="361"/>
      <c r="C9" s="455"/>
      <c r="D9" s="159" t="s">
        <v>215</v>
      </c>
      <c r="E9" s="434" t="s">
        <v>413</v>
      </c>
      <c r="F9" s="281"/>
      <c r="G9" s="281"/>
      <c r="H9" s="281">
        <v>8</v>
      </c>
      <c r="I9" s="299">
        <v>42217</v>
      </c>
      <c r="J9" s="300">
        <f>IF(AND(I9&gt;=SalaryParticulars!$AO$4,I9&lt;SalaryParticulars!$AI$2),Data!$F$39,LOOKUP(I9,SalaryParticulars!$AI$1:$AI$5,SalaryParticulars!$AJ$1:$AJ$5))</f>
        <v>36070</v>
      </c>
      <c r="K9" s="281">
        <f t="shared" si="1"/>
        <v>8.9079999999999995</v>
      </c>
      <c r="L9" s="281">
        <f t="shared" si="10"/>
        <v>15</v>
      </c>
      <c r="M9" s="281">
        <f t="shared" si="0"/>
        <v>8.9079999999999995</v>
      </c>
      <c r="N9" s="281">
        <f t="shared" si="2"/>
        <v>0</v>
      </c>
      <c r="O9" s="281">
        <f t="shared" si="3"/>
        <v>0</v>
      </c>
      <c r="P9" s="281">
        <f t="shared" si="4"/>
        <v>8.9079999999999995</v>
      </c>
      <c r="Q9" s="281">
        <f t="shared" si="5"/>
        <v>8.9079999999999995</v>
      </c>
      <c r="R9" s="281">
        <f t="shared" si="6"/>
        <v>0</v>
      </c>
      <c r="S9" s="281">
        <f t="shared" si="7"/>
        <v>8.9079999999999995</v>
      </c>
      <c r="T9" s="281">
        <f t="shared" si="8"/>
        <v>8.9079999999999995</v>
      </c>
      <c r="U9" s="281">
        <f t="shared" si="9"/>
        <v>0</v>
      </c>
      <c r="V9" s="281"/>
      <c r="W9" s="281"/>
      <c r="X9" s="281"/>
      <c r="Y9" s="281"/>
      <c r="Z9" s="281"/>
      <c r="AA9" s="281"/>
      <c r="AB9" s="273" t="s">
        <v>143</v>
      </c>
      <c r="AC9" s="274"/>
      <c r="AD9" s="508" t="s">
        <v>112</v>
      </c>
      <c r="AE9" s="509"/>
      <c r="AF9" s="509"/>
      <c r="AG9" s="509"/>
      <c r="AH9" s="363"/>
      <c r="AQ9" s="276"/>
      <c r="AR9" s="276"/>
      <c r="AS9" s="276"/>
      <c r="AT9" s="276"/>
      <c r="AU9" s="276"/>
      <c r="AV9" s="276"/>
      <c r="AW9" s="276"/>
      <c r="AX9" s="276"/>
      <c r="AY9" s="276"/>
      <c r="AZ9" s="276"/>
      <c r="BA9" s="276"/>
    </row>
    <row r="10" spans="1:53" ht="18" customHeight="1">
      <c r="A10" s="270"/>
      <c r="B10" s="361"/>
      <c r="C10" s="455"/>
      <c r="D10" s="159" t="s">
        <v>216</v>
      </c>
      <c r="E10" s="434" t="s">
        <v>216</v>
      </c>
      <c r="F10" s="281"/>
      <c r="G10" s="281"/>
      <c r="H10" s="281">
        <v>9</v>
      </c>
      <c r="I10" s="299">
        <v>42248</v>
      </c>
      <c r="J10" s="300">
        <f>IF(AND(I10&gt;=SalaryParticulars!$AO$4,I10&lt;SalaryParticulars!$AI$2),Data!$F$39,LOOKUP(I10,SalaryParticulars!$AI$1:$AI$5,SalaryParticulars!$AJ$1:$AJ$5))</f>
        <v>36070</v>
      </c>
      <c r="K10" s="281">
        <f t="shared" si="1"/>
        <v>8.9079999999999995</v>
      </c>
      <c r="L10" s="281">
        <f t="shared" si="10"/>
        <v>42339</v>
      </c>
      <c r="M10" s="281">
        <f t="shared" si="0"/>
        <v>8.9079999999999995</v>
      </c>
      <c r="N10" s="281">
        <f t="shared" si="2"/>
        <v>0</v>
      </c>
      <c r="O10" s="281">
        <f t="shared" si="3"/>
        <v>0</v>
      </c>
      <c r="P10" s="281">
        <f t="shared" si="4"/>
        <v>8.9079999999999995</v>
      </c>
      <c r="Q10" s="281">
        <f t="shared" si="5"/>
        <v>8.9079999999999995</v>
      </c>
      <c r="R10" s="281">
        <f t="shared" si="6"/>
        <v>0</v>
      </c>
      <c r="S10" s="281">
        <f t="shared" si="7"/>
        <v>8.9079999999999995</v>
      </c>
      <c r="T10" s="281">
        <f t="shared" si="8"/>
        <v>8.9079999999999995</v>
      </c>
      <c r="U10" s="281">
        <f t="shared" si="9"/>
        <v>0</v>
      </c>
      <c r="V10" s="281"/>
      <c r="W10" s="281"/>
      <c r="X10" s="281"/>
      <c r="Y10" s="281"/>
      <c r="Z10" s="281"/>
      <c r="AA10" s="281"/>
      <c r="AB10" s="273" t="s">
        <v>151</v>
      </c>
      <c r="AC10" s="274"/>
      <c r="AD10" s="508" t="s">
        <v>113</v>
      </c>
      <c r="AE10" s="509"/>
      <c r="AF10" s="509"/>
      <c r="AG10" s="509"/>
      <c r="AH10" s="363"/>
      <c r="AQ10" s="276"/>
      <c r="AR10" s="276"/>
      <c r="AS10" s="276"/>
      <c r="AT10" s="276"/>
      <c r="AU10" s="276"/>
      <c r="AV10" s="276"/>
      <c r="AW10" s="276"/>
      <c r="AX10" s="276"/>
      <c r="AY10" s="276"/>
      <c r="AZ10" s="276"/>
      <c r="BA10" s="276"/>
    </row>
    <row r="11" spans="1:53" ht="18" customHeight="1">
      <c r="A11" s="270"/>
      <c r="B11" s="361"/>
      <c r="C11" s="456"/>
      <c r="D11" s="159" t="s">
        <v>217</v>
      </c>
      <c r="E11" s="434" t="s">
        <v>414</v>
      </c>
      <c r="F11" s="281"/>
      <c r="G11" s="281"/>
      <c r="H11" s="281">
        <v>10</v>
      </c>
      <c r="I11" s="299">
        <v>42278</v>
      </c>
      <c r="J11" s="300">
        <f>IF(AND(I11&gt;=SalaryParticulars!$AO$4,I11&lt;SalaryParticulars!$AI$2),Data!$F$39,LOOKUP(I11,SalaryParticulars!$AI$1:$AI$5,SalaryParticulars!$AJ$1:$AJ$5))</f>
        <v>36070</v>
      </c>
      <c r="K11" s="281">
        <f t="shared" si="1"/>
        <v>8.9079999999999995</v>
      </c>
      <c r="L11" s="281">
        <f t="shared" si="10"/>
        <v>0</v>
      </c>
      <c r="M11" s="281">
        <f t="shared" si="0"/>
        <v>8.9079999999999995</v>
      </c>
      <c r="N11" s="281">
        <f t="shared" si="2"/>
        <v>0</v>
      </c>
      <c r="O11" s="281">
        <f t="shared" si="3"/>
        <v>0</v>
      </c>
      <c r="P11" s="281">
        <f t="shared" si="4"/>
        <v>8.9079999999999995</v>
      </c>
      <c r="Q11" s="281">
        <f t="shared" si="5"/>
        <v>8.9079999999999995</v>
      </c>
      <c r="R11" s="281">
        <f t="shared" si="6"/>
        <v>0</v>
      </c>
      <c r="S11" s="281">
        <f t="shared" si="7"/>
        <v>8.9079999999999995</v>
      </c>
      <c r="T11" s="281">
        <f t="shared" si="8"/>
        <v>8.9079999999999995</v>
      </c>
      <c r="U11" s="281">
        <f t="shared" si="9"/>
        <v>0</v>
      </c>
      <c r="V11" s="281"/>
      <c r="W11" s="281"/>
      <c r="X11" s="281"/>
      <c r="Y11" s="281"/>
      <c r="Z11" s="281"/>
      <c r="AA11" s="281"/>
      <c r="AB11" s="273" t="s">
        <v>144</v>
      </c>
      <c r="AC11" s="274"/>
      <c r="AD11" s="508" t="s">
        <v>114</v>
      </c>
      <c r="AE11" s="509"/>
      <c r="AF11" s="509"/>
      <c r="AG11" s="509"/>
      <c r="AH11" s="363"/>
      <c r="AQ11" s="276"/>
      <c r="AR11" s="276"/>
      <c r="AS11" s="276"/>
      <c r="AT11" s="276"/>
      <c r="AU11" s="276"/>
      <c r="AV11" s="276"/>
      <c r="AW11" s="276"/>
      <c r="AX11" s="276"/>
      <c r="AY11" s="276"/>
      <c r="AZ11" s="276"/>
      <c r="BA11" s="276"/>
    </row>
    <row r="12" spans="1:53" ht="18" customHeight="1">
      <c r="A12" s="270"/>
      <c r="B12" s="361"/>
      <c r="C12" s="459" t="s">
        <v>365</v>
      </c>
      <c r="D12" s="512"/>
      <c r="E12" s="432" t="s">
        <v>415</v>
      </c>
      <c r="F12" s="281"/>
      <c r="G12" s="281"/>
      <c r="H12" s="281">
        <v>11</v>
      </c>
      <c r="I12" s="299">
        <v>42309</v>
      </c>
      <c r="J12" s="300">
        <f>IF(AND(I12&gt;=SalaryParticulars!$AO$4,I12&lt;SalaryParticulars!$AI$2),Data!$F$39,LOOKUP(I12,SalaryParticulars!$AI$1:$AI$5,SalaryParticulars!$AJ$1:$AJ$5))</f>
        <v>36070</v>
      </c>
      <c r="K12" s="281">
        <f t="shared" si="1"/>
        <v>8.9079999999999995</v>
      </c>
      <c r="L12" s="281" t="str">
        <f t="shared" si="10"/>
        <v>TO
(MM/DD/YYYY)</v>
      </c>
      <c r="M12" s="281">
        <f t="shared" si="0"/>
        <v>8.9079999999999995</v>
      </c>
      <c r="N12" s="281">
        <f t="shared" si="2"/>
        <v>0</v>
      </c>
      <c r="O12" s="281">
        <f>IF(I12&gt;$K$22,(ROUND(J12*$I$22%,0)-ROUND(J12*$I$22%,0)),IF(I12&gt;=$F$22,(ROUND(J12*$I$22%,0)-ROUND(J12*$I$21%,0)),IF(I12&gt;$K$21,(ROUND(J12*$I$21%,0)-ROUND(J12*$I$21%,0)),(ROUND(J12*$I$21%,0)-ROUND(J12*$I$19%,0)))))</f>
        <v>0</v>
      </c>
      <c r="P12" s="281">
        <f t="shared" si="4"/>
        <v>8.9079999999999995</v>
      </c>
      <c r="Q12" s="281">
        <f>IF(I12&gt;$E$21,$I$21,$I$19)</f>
        <v>8.9079999999999995</v>
      </c>
      <c r="R12" s="281">
        <f t="shared" si="6"/>
        <v>0</v>
      </c>
      <c r="S12" s="281">
        <f t="shared" si="7"/>
        <v>8.9079999999999995</v>
      </c>
      <c r="T12" s="281">
        <f t="shared" si="8"/>
        <v>8.9079999999999995</v>
      </c>
      <c r="U12" s="281">
        <f t="shared" si="9"/>
        <v>0</v>
      </c>
      <c r="V12" s="281"/>
      <c r="W12" s="281"/>
      <c r="X12" s="281"/>
      <c r="Y12" s="281"/>
      <c r="Z12" s="281"/>
      <c r="AA12" s="281"/>
      <c r="AB12" s="273" t="s">
        <v>145</v>
      </c>
      <c r="AC12" s="274"/>
      <c r="AD12" s="508" t="s">
        <v>341</v>
      </c>
      <c r="AE12" s="509"/>
      <c r="AF12" s="509"/>
      <c r="AG12" s="509"/>
      <c r="AH12" s="363"/>
      <c r="AQ12" s="276"/>
      <c r="AR12" s="276"/>
      <c r="AS12" s="276"/>
      <c r="AT12" s="276"/>
      <c r="AU12" s="276"/>
      <c r="AV12" s="276"/>
      <c r="AW12" s="276"/>
      <c r="AX12" s="276"/>
      <c r="AY12" s="276"/>
      <c r="AZ12" s="276"/>
      <c r="BA12" s="276"/>
    </row>
    <row r="13" spans="1:53" ht="23.25" customHeight="1">
      <c r="A13" s="270"/>
      <c r="B13" s="362">
        <v>2</v>
      </c>
      <c r="C13" s="461" t="s">
        <v>18</v>
      </c>
      <c r="D13" s="462"/>
      <c r="E13" s="463"/>
      <c r="F13" s="281"/>
      <c r="G13" s="281"/>
      <c r="H13" s="281">
        <v>12</v>
      </c>
      <c r="I13" s="299">
        <v>42339</v>
      </c>
      <c r="J13" s="300">
        <f>IF(AND(I13&gt;=SalaryParticulars!$AO$4,I13&lt;SalaryParticulars!$AI$2),Data!$F$39,LOOKUP(I13,SalaryParticulars!$AI$1:$AI$5,SalaryParticulars!$AJ$1:$AJ$5))</f>
        <v>36070</v>
      </c>
      <c r="K13" s="281">
        <f t="shared" si="1"/>
        <v>8.9079999999999995</v>
      </c>
      <c r="L13" s="281">
        <f t="shared" si="10"/>
        <v>0</v>
      </c>
      <c r="M13" s="281">
        <f t="shared" si="0"/>
        <v>8.9079999999999995</v>
      </c>
      <c r="N13" s="281">
        <f t="shared" si="2"/>
        <v>0</v>
      </c>
      <c r="O13" s="281">
        <f t="shared" si="3"/>
        <v>0</v>
      </c>
      <c r="P13" s="281">
        <f t="shared" si="4"/>
        <v>8.9079999999999995</v>
      </c>
      <c r="Q13" s="281">
        <f t="shared" si="5"/>
        <v>8.9079999999999995</v>
      </c>
      <c r="R13" s="281">
        <f t="shared" si="6"/>
        <v>0</v>
      </c>
      <c r="S13" s="281">
        <f t="shared" si="7"/>
        <v>8.9079999999999995</v>
      </c>
      <c r="T13" s="281">
        <f t="shared" si="8"/>
        <v>8.9079999999999995</v>
      </c>
      <c r="U13" s="281">
        <f t="shared" si="9"/>
        <v>0</v>
      </c>
      <c r="V13" s="281"/>
      <c r="W13" s="281"/>
      <c r="X13" s="281"/>
      <c r="Y13" s="281"/>
      <c r="Z13" s="281"/>
      <c r="AA13" s="281"/>
      <c r="AB13" s="281"/>
      <c r="AC13" s="281"/>
      <c r="AD13" s="508" t="s">
        <v>115</v>
      </c>
      <c r="AE13" s="509"/>
      <c r="AF13" s="509"/>
      <c r="AG13" s="509"/>
      <c r="AH13" s="363"/>
      <c r="AQ13" s="276"/>
      <c r="AR13" s="276"/>
      <c r="AS13" s="276"/>
      <c r="AT13" s="276"/>
      <c r="AU13" s="276"/>
      <c r="AV13" s="276"/>
      <c r="AW13" s="276"/>
      <c r="AX13" s="276"/>
      <c r="AY13" s="276"/>
      <c r="AZ13" s="276"/>
      <c r="BA13" s="276"/>
    </row>
    <row r="14" spans="1:53" ht="18" customHeight="1">
      <c r="A14" s="270"/>
      <c r="B14" s="361"/>
      <c r="C14" s="459" t="s">
        <v>399</v>
      </c>
      <c r="D14" s="460"/>
      <c r="E14" s="435">
        <v>16600</v>
      </c>
      <c r="F14" s="281">
        <v>40</v>
      </c>
      <c r="G14" s="281"/>
      <c r="H14" s="281">
        <v>1</v>
      </c>
      <c r="I14" s="299">
        <v>42370</v>
      </c>
      <c r="J14" s="300">
        <f>IF(AND(I14&gt;=SalaryParticulars!$AO$4,I14&lt;SalaryParticulars!$AI$2),Data!$F$39,LOOKUP(I14,SalaryParticulars!$AI$1:$AI$5,SalaryParticulars!$AJ$1:$AJ$5))</f>
        <v>36070</v>
      </c>
      <c r="K14" s="281">
        <f t="shared" si="1"/>
        <v>8.9079999999999995</v>
      </c>
      <c r="L14" s="281">
        <f t="shared" si="10"/>
        <v>0</v>
      </c>
      <c r="M14" s="281">
        <f t="shared" si="0"/>
        <v>8.9079999999999995</v>
      </c>
      <c r="N14" s="281">
        <f t="shared" si="2"/>
        <v>0</v>
      </c>
      <c r="O14" s="281">
        <f t="shared" si="3"/>
        <v>0</v>
      </c>
      <c r="P14" s="281">
        <f t="shared" si="4"/>
        <v>8.9079999999999995</v>
      </c>
      <c r="Q14" s="281">
        <f t="shared" si="5"/>
        <v>8.9079999999999995</v>
      </c>
      <c r="R14" s="281">
        <f t="shared" si="6"/>
        <v>0</v>
      </c>
      <c r="S14" s="281">
        <f t="shared" si="7"/>
        <v>8.9079999999999995</v>
      </c>
      <c r="T14" s="281">
        <f t="shared" si="8"/>
        <v>8.9079999999999995</v>
      </c>
      <c r="U14" s="281">
        <f t="shared" si="9"/>
        <v>0</v>
      </c>
      <c r="V14" s="281"/>
      <c r="W14" s="281"/>
      <c r="X14" s="281"/>
      <c r="Y14" s="281"/>
      <c r="Z14" s="281"/>
      <c r="AA14" s="281"/>
      <c r="AB14" s="281"/>
      <c r="AC14" s="281"/>
      <c r="AD14" s="508" t="s">
        <v>342</v>
      </c>
      <c r="AE14" s="509"/>
      <c r="AF14" s="509"/>
      <c r="AG14" s="509"/>
      <c r="AH14" s="363"/>
      <c r="AQ14" s="276"/>
      <c r="AR14" s="276"/>
      <c r="AS14" s="276"/>
      <c r="AT14" s="276"/>
      <c r="AU14" s="276"/>
      <c r="AV14" s="276"/>
      <c r="AW14" s="276"/>
      <c r="AX14" s="276"/>
      <c r="AY14" s="276"/>
      <c r="AZ14" s="276"/>
      <c r="BA14" s="276"/>
    </row>
    <row r="15" spans="1:53" ht="18" customHeight="1">
      <c r="A15" s="270"/>
      <c r="B15" s="361"/>
      <c r="C15" s="467" t="s">
        <v>179</v>
      </c>
      <c r="D15" s="460"/>
      <c r="E15" s="436"/>
      <c r="F15" s="301"/>
      <c r="G15" s="302"/>
      <c r="H15" s="281">
        <v>2</v>
      </c>
      <c r="I15" s="299">
        <v>42401</v>
      </c>
      <c r="J15" s="300">
        <f>IF(AND(I15&gt;=SalaryParticulars!$AO$4,I15&lt;SalaryParticulars!$AI$2),Data!$F$39,LOOKUP(I15,SalaryParticulars!$AI$1:$AI$5,SalaryParticulars!$AJ$1:$AJ$5))</f>
        <v>36070</v>
      </c>
      <c r="K15" s="281">
        <f t="shared" si="1"/>
        <v>8.9079999999999995</v>
      </c>
      <c r="L15" s="281">
        <f t="shared" si="10"/>
        <v>0</v>
      </c>
      <c r="M15" s="281">
        <f t="shared" si="0"/>
        <v>8.9079999999999995</v>
      </c>
      <c r="N15" s="281">
        <f t="shared" si="2"/>
        <v>0</v>
      </c>
      <c r="O15" s="281">
        <f t="shared" si="3"/>
        <v>0</v>
      </c>
      <c r="P15" s="281">
        <f t="shared" si="4"/>
        <v>8.9079999999999995</v>
      </c>
      <c r="Q15" s="281">
        <f t="shared" si="5"/>
        <v>8.9079999999999995</v>
      </c>
      <c r="R15" s="281">
        <f t="shared" si="6"/>
        <v>0</v>
      </c>
      <c r="S15" s="281">
        <f t="shared" si="7"/>
        <v>8.9079999999999995</v>
      </c>
      <c r="T15" s="281">
        <f t="shared" si="8"/>
        <v>8.9079999999999995</v>
      </c>
      <c r="U15" s="281">
        <f t="shared" si="9"/>
        <v>0</v>
      </c>
      <c r="V15" s="281"/>
      <c r="W15" s="281"/>
      <c r="X15" s="281"/>
      <c r="Y15" s="281"/>
      <c r="Z15" s="281"/>
      <c r="AA15" s="281"/>
      <c r="AB15" s="273" t="s">
        <v>148</v>
      </c>
      <c r="AC15" s="274"/>
      <c r="AD15" s="510" t="s">
        <v>125</v>
      </c>
      <c r="AE15" s="511"/>
      <c r="AF15" s="511"/>
      <c r="AG15" s="511"/>
      <c r="AH15" s="363"/>
      <c r="AQ15" s="276"/>
      <c r="AR15" s="276"/>
      <c r="AS15" s="276"/>
      <c r="AT15" s="276"/>
      <c r="AU15" s="276"/>
      <c r="AV15" s="276"/>
      <c r="AW15" s="276"/>
      <c r="AX15" s="276"/>
      <c r="AY15" s="276"/>
      <c r="AZ15" s="276"/>
      <c r="BA15" s="276"/>
    </row>
    <row r="16" spans="1:53" ht="18" customHeight="1">
      <c r="A16" s="270"/>
      <c r="B16" s="361"/>
      <c r="C16" s="473" t="s">
        <v>336</v>
      </c>
      <c r="D16" s="473"/>
      <c r="E16" s="474"/>
      <c r="F16" s="301"/>
      <c r="G16" s="302"/>
      <c r="H16" s="281"/>
      <c r="I16" s="299"/>
      <c r="J16" s="300"/>
      <c r="K16" s="281"/>
      <c r="L16" s="281"/>
      <c r="M16" s="281"/>
      <c r="N16" s="281"/>
      <c r="O16" s="301" t="s">
        <v>202</v>
      </c>
      <c r="P16" s="301" t="s">
        <v>203</v>
      </c>
      <c r="Q16" s="281"/>
      <c r="R16" s="281"/>
      <c r="S16" s="281"/>
      <c r="T16" s="281"/>
      <c r="U16" s="281"/>
      <c r="V16" s="281"/>
      <c r="W16" s="281"/>
      <c r="X16" s="281"/>
      <c r="Y16" s="281"/>
      <c r="Z16" s="281"/>
      <c r="AA16" s="281"/>
      <c r="AB16" s="273"/>
      <c r="AC16" s="274"/>
      <c r="AD16" s="337" t="s">
        <v>116</v>
      </c>
      <c r="AE16" s="338"/>
      <c r="AF16" s="338"/>
      <c r="AG16" s="338"/>
      <c r="AH16" s="363"/>
      <c r="AQ16" s="276"/>
      <c r="AR16" s="276"/>
      <c r="AS16" s="276"/>
      <c r="AT16" s="276"/>
      <c r="AU16" s="276"/>
      <c r="AV16" s="276"/>
      <c r="AW16" s="276"/>
      <c r="AX16" s="276"/>
      <c r="AY16" s="276"/>
      <c r="AZ16" s="276"/>
      <c r="BA16" s="276"/>
    </row>
    <row r="17" spans="1:53" ht="18" customHeight="1">
      <c r="A17" s="270"/>
      <c r="B17" s="361"/>
      <c r="C17" s="350" t="s">
        <v>337</v>
      </c>
      <c r="D17" s="313">
        <v>42064</v>
      </c>
      <c r="E17" s="96"/>
      <c r="F17" s="346"/>
      <c r="G17" s="302"/>
      <c r="H17" s="281"/>
      <c r="I17" s="299"/>
      <c r="J17" s="300"/>
      <c r="K17" s="281"/>
      <c r="L17" s="281"/>
      <c r="M17" s="281"/>
      <c r="N17" s="281"/>
      <c r="O17" s="301"/>
      <c r="P17" s="301"/>
      <c r="Q17" s="281"/>
      <c r="R17" s="281"/>
      <c r="S17" s="281"/>
      <c r="T17" s="281"/>
      <c r="U17" s="281"/>
      <c r="V17" s="281"/>
      <c r="W17" s="281"/>
      <c r="X17" s="281"/>
      <c r="Y17" s="281"/>
      <c r="Z17" s="281"/>
      <c r="AA17" s="281"/>
      <c r="AB17" s="273"/>
      <c r="AC17" s="274"/>
      <c r="AD17" s="339" t="s">
        <v>343</v>
      </c>
      <c r="AE17" s="338"/>
      <c r="AF17" s="338"/>
      <c r="AG17" s="338"/>
      <c r="AH17" s="363"/>
      <c r="AQ17" s="276"/>
      <c r="AR17" s="276"/>
      <c r="AS17" s="276"/>
      <c r="AT17" s="276"/>
      <c r="AU17" s="276"/>
      <c r="AV17" s="276"/>
      <c r="AW17" s="276"/>
      <c r="AX17" s="276"/>
      <c r="AY17" s="276"/>
      <c r="AZ17" s="276"/>
      <c r="BA17" s="276"/>
    </row>
    <row r="18" spans="1:53" ht="18" customHeight="1">
      <c r="A18" s="270"/>
      <c r="B18" s="361"/>
      <c r="C18" s="445" t="s">
        <v>392</v>
      </c>
      <c r="D18" s="91"/>
      <c r="E18" s="96"/>
      <c r="F18" s="301"/>
      <c r="G18" s="302"/>
      <c r="H18" s="281"/>
      <c r="I18" s="299"/>
      <c r="J18" s="300"/>
      <c r="K18" s="281"/>
      <c r="L18" s="281"/>
      <c r="M18" s="281"/>
      <c r="N18" s="281"/>
      <c r="O18" s="301"/>
      <c r="P18" s="301"/>
      <c r="Q18" s="281"/>
      <c r="R18" s="281"/>
      <c r="S18" s="281"/>
      <c r="T18" s="281"/>
      <c r="U18" s="281"/>
      <c r="V18" s="281"/>
      <c r="W18" s="281"/>
      <c r="X18" s="281"/>
      <c r="Y18" s="281"/>
      <c r="Z18" s="281"/>
      <c r="AA18" s="281"/>
      <c r="AB18" s="273"/>
      <c r="AC18" s="274"/>
      <c r="AD18" s="339" t="s">
        <v>344</v>
      </c>
      <c r="AE18" s="338"/>
      <c r="AF18" s="338"/>
      <c r="AG18" s="338"/>
      <c r="AH18" s="363"/>
      <c r="AQ18" s="276"/>
      <c r="AR18" s="276"/>
      <c r="AS18" s="276"/>
      <c r="AT18" s="276"/>
      <c r="AU18" s="276"/>
      <c r="AV18" s="276"/>
      <c r="AW18" s="276"/>
      <c r="AX18" s="276"/>
      <c r="AY18" s="276"/>
      <c r="AZ18" s="276"/>
      <c r="BA18" s="276"/>
    </row>
    <row r="19" spans="1:53" ht="15" customHeight="1">
      <c r="A19" s="270"/>
      <c r="B19" s="361"/>
      <c r="C19" s="471" t="s">
        <v>199</v>
      </c>
      <c r="D19" s="471"/>
      <c r="E19" s="472"/>
      <c r="F19" s="303">
        <v>42430</v>
      </c>
      <c r="G19" s="281"/>
      <c r="H19" s="281"/>
      <c r="I19" s="281">
        <v>8.9079999999999995</v>
      </c>
      <c r="J19" s="281"/>
      <c r="K19" s="281"/>
      <c r="L19" s="281"/>
      <c r="M19" s="281"/>
      <c r="N19" s="281">
        <f>SUM(R2:R15)</f>
        <v>0</v>
      </c>
      <c r="O19" s="281">
        <f>SUMIF(I2:I15,"&lt;="&amp;K21,R2:R15)</f>
        <v>0</v>
      </c>
      <c r="P19" s="281">
        <f>N19-O19</f>
        <v>0</v>
      </c>
      <c r="Q19" s="281"/>
      <c r="R19" s="281"/>
      <c r="S19" s="281"/>
      <c r="T19" s="281"/>
      <c r="U19" s="281"/>
      <c r="V19" s="281"/>
      <c r="W19" s="281"/>
      <c r="X19" s="281"/>
      <c r="Y19" s="281"/>
      <c r="Z19" s="281"/>
      <c r="AA19" s="281"/>
      <c r="AB19" s="273" t="s">
        <v>149</v>
      </c>
      <c r="AC19" s="274"/>
      <c r="AD19" s="337" t="s">
        <v>345</v>
      </c>
      <c r="AE19" s="340"/>
      <c r="AF19" s="281"/>
      <c r="AG19" s="281"/>
      <c r="AH19" s="363"/>
    </row>
    <row r="20" spans="1:53" ht="18" customHeight="1">
      <c r="A20" s="270"/>
      <c r="B20" s="361"/>
      <c r="C20" s="349" t="s">
        <v>259</v>
      </c>
      <c r="D20" s="174" t="s">
        <v>43</v>
      </c>
      <c r="E20" s="315" t="s">
        <v>338</v>
      </c>
      <c r="F20" s="303"/>
      <c r="G20" s="281"/>
      <c r="H20" s="444" t="s">
        <v>386</v>
      </c>
      <c r="I20" s="281"/>
      <c r="J20" s="281"/>
      <c r="K20" s="444" t="s">
        <v>202</v>
      </c>
      <c r="L20" s="281"/>
      <c r="M20" s="281"/>
      <c r="N20" s="281"/>
      <c r="O20" s="281"/>
      <c r="P20" s="281"/>
      <c r="Q20" s="281"/>
      <c r="R20" s="281"/>
      <c r="S20" s="281"/>
      <c r="T20" s="281"/>
      <c r="U20" s="281"/>
      <c r="V20" s="281"/>
      <c r="W20" s="281"/>
      <c r="X20" s="281"/>
      <c r="Y20" s="281"/>
      <c r="Z20" s="281"/>
      <c r="AA20" s="281"/>
      <c r="AB20" s="281"/>
      <c r="AC20" s="281"/>
      <c r="AD20" s="341" t="s">
        <v>346</v>
      </c>
      <c r="AE20" s="340"/>
      <c r="AF20" s="281"/>
      <c r="AG20" s="281"/>
      <c r="AH20" s="363"/>
    </row>
    <row r="21" spans="1:53" ht="18" customHeight="1">
      <c r="A21" s="270"/>
      <c r="B21" s="361"/>
      <c r="C21" s="449" t="s">
        <v>404</v>
      </c>
      <c r="D21" s="91">
        <v>42005</v>
      </c>
      <c r="E21" s="316">
        <v>42369</v>
      </c>
      <c r="F21" s="314">
        <f>IF(D21&lt;H21,F19,D21)</f>
        <v>42005</v>
      </c>
      <c r="G21" s="287">
        <f>IF(E21&lt;=H21,F19,E21)</f>
        <v>42369</v>
      </c>
      <c r="H21" s="303">
        <v>42005</v>
      </c>
      <c r="I21" s="281">
        <v>8.9079999999999995</v>
      </c>
      <c r="J21" s="281" t="str">
        <f>MONTH(G21)&amp;"/"&amp;DAY(G21)&amp;"/"&amp;YEAR(G21)</f>
        <v>12/31/2015</v>
      </c>
      <c r="K21" s="303">
        <v>42338</v>
      </c>
      <c r="L21" s="281"/>
      <c r="M21" s="281"/>
      <c r="N21" s="281">
        <f>SUM(U2:U15)</f>
        <v>0</v>
      </c>
      <c r="O21" s="281">
        <f>SUMIF(I2:I15,"&lt;="&amp;K22,U2:U15)</f>
        <v>0</v>
      </c>
      <c r="P21" s="281">
        <f>N21-O21</f>
        <v>0</v>
      </c>
      <c r="Q21" s="281"/>
      <c r="R21" s="281"/>
      <c r="S21" s="281"/>
      <c r="T21" s="281"/>
      <c r="U21" s="281"/>
      <c r="V21" s="281"/>
      <c r="W21" s="281"/>
      <c r="X21" s="281"/>
      <c r="Y21" s="281"/>
      <c r="Z21" s="281"/>
      <c r="AA21" s="281"/>
      <c r="AB21" s="281"/>
      <c r="AC21" s="281"/>
      <c r="AD21" s="341" t="s">
        <v>347</v>
      </c>
      <c r="AE21" s="340"/>
      <c r="AF21" s="281"/>
      <c r="AG21" s="281"/>
      <c r="AH21" s="363"/>
    </row>
    <row r="22" spans="1:53" ht="18" customHeight="1">
      <c r="A22" s="270"/>
      <c r="B22" s="361"/>
      <c r="C22" s="448" t="s">
        <v>400</v>
      </c>
      <c r="D22" s="91">
        <v>42186</v>
      </c>
      <c r="E22" s="317">
        <v>42428</v>
      </c>
      <c r="F22" s="314">
        <f>IF(D22&lt;H22,F19,D22)</f>
        <v>42186</v>
      </c>
      <c r="G22" s="287">
        <f>IF(E22&lt;=H22,F19,E22)</f>
        <v>42428</v>
      </c>
      <c r="H22" s="303">
        <v>42186</v>
      </c>
      <c r="I22" s="281">
        <v>8.9079999999999995</v>
      </c>
      <c r="J22" s="281"/>
      <c r="K22" s="303">
        <v>42400</v>
      </c>
      <c r="L22" s="281"/>
      <c r="M22" s="281"/>
      <c r="N22" s="281"/>
      <c r="O22" s="281"/>
      <c r="P22" s="281"/>
      <c r="Q22" s="281"/>
      <c r="R22" s="281"/>
      <c r="S22" s="281"/>
      <c r="T22" s="281"/>
      <c r="U22" s="281"/>
      <c r="V22" s="281"/>
      <c r="W22" s="281"/>
      <c r="X22" s="281"/>
      <c r="Y22" s="281"/>
      <c r="Z22" s="281"/>
      <c r="AA22" s="281"/>
      <c r="AB22" s="281"/>
      <c r="AC22" s="281"/>
      <c r="AD22" s="275"/>
      <c r="AE22" s="275"/>
      <c r="AF22" s="281"/>
      <c r="AG22" s="281"/>
      <c r="AH22" s="363"/>
    </row>
    <row r="23" spans="1:53" ht="15" customHeight="1">
      <c r="A23" s="270"/>
      <c r="B23" s="361"/>
      <c r="C23" s="473" t="s">
        <v>23</v>
      </c>
      <c r="D23" s="473"/>
      <c r="E23" s="474"/>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363"/>
    </row>
    <row r="24" spans="1:53" ht="18" customHeight="1">
      <c r="A24" s="270"/>
      <c r="B24" s="361"/>
      <c r="C24" s="349" t="s">
        <v>200</v>
      </c>
      <c r="D24" s="91">
        <v>42064</v>
      </c>
      <c r="E24" s="433">
        <v>12</v>
      </c>
      <c r="F24" s="281"/>
      <c r="G24" s="281"/>
      <c r="H24" s="281"/>
      <c r="I24" s="281">
        <v>15.196</v>
      </c>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363"/>
    </row>
    <row r="25" spans="1:53" ht="18" customHeight="1">
      <c r="A25" s="270"/>
      <c r="B25" s="361"/>
      <c r="C25" s="445" t="s">
        <v>393</v>
      </c>
      <c r="D25" s="91">
        <v>42095</v>
      </c>
      <c r="E25" s="437">
        <v>14.5</v>
      </c>
      <c r="F25" s="303">
        <f>IF(AND(D25&gt;D24,D25&lt;F19),D25,F19)</f>
        <v>42095</v>
      </c>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363"/>
    </row>
    <row r="26" spans="1:53" ht="15" customHeight="1">
      <c r="A26" s="270"/>
      <c r="B26" s="361"/>
      <c r="C26" s="473" t="s">
        <v>201</v>
      </c>
      <c r="D26" s="473"/>
      <c r="E26" s="474"/>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363"/>
    </row>
    <row r="27" spans="1:53" ht="18" customHeight="1">
      <c r="A27" s="270"/>
      <c r="B27" s="361"/>
      <c r="C27" s="467" t="s">
        <v>191</v>
      </c>
      <c r="D27" s="460"/>
      <c r="E27" s="97" t="s">
        <v>186</v>
      </c>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363"/>
    </row>
    <row r="28" spans="1:53" ht="18" customHeight="1">
      <c r="A28" s="270"/>
      <c r="B28" s="361"/>
      <c r="C28" s="351" t="s">
        <v>270</v>
      </c>
      <c r="D28" s="98" t="s">
        <v>407</v>
      </c>
      <c r="E28" s="97" t="s">
        <v>378</v>
      </c>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363"/>
    </row>
    <row r="29" spans="1:53" ht="18" customHeight="1">
      <c r="A29" s="270"/>
      <c r="B29" s="361"/>
      <c r="C29" s="459" t="s">
        <v>394</v>
      </c>
      <c r="D29" s="460"/>
      <c r="E29" s="348">
        <v>15</v>
      </c>
      <c r="F29" s="281"/>
      <c r="G29" s="106"/>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363"/>
    </row>
    <row r="30" spans="1:53" ht="18" customHeight="1">
      <c r="A30" s="270"/>
      <c r="B30" s="361"/>
      <c r="C30" s="467" t="s">
        <v>25</v>
      </c>
      <c r="D30" s="460"/>
      <c r="E30" s="95">
        <v>42339</v>
      </c>
      <c r="F30" s="281"/>
      <c r="G30" s="106"/>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363"/>
    </row>
    <row r="31" spans="1:53" ht="23.25" customHeight="1">
      <c r="A31" s="270"/>
      <c r="B31" s="362">
        <v>3</v>
      </c>
      <c r="C31" s="457" t="s">
        <v>366</v>
      </c>
      <c r="D31" s="457"/>
      <c r="E31" s="458"/>
      <c r="F31" s="281"/>
      <c r="G31" s="106"/>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363"/>
    </row>
    <row r="32" spans="1:53" ht="15" hidden="1" customHeight="1">
      <c r="A32" s="270"/>
      <c r="B32" s="361"/>
      <c r="C32" s="352" t="s">
        <v>210</v>
      </c>
      <c r="D32" s="158" t="s">
        <v>211</v>
      </c>
      <c r="E32" s="318" t="s">
        <v>212</v>
      </c>
      <c r="F32" s="281"/>
      <c r="G32" s="106"/>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363"/>
    </row>
    <row r="33" spans="1:87" ht="15" hidden="1" customHeight="1">
      <c r="A33" s="270"/>
      <c r="B33" s="361"/>
      <c r="C33" s="353" t="s">
        <v>209</v>
      </c>
      <c r="D33" s="157"/>
      <c r="E33" s="316"/>
      <c r="F33" s="303">
        <v>42460</v>
      </c>
      <c r="G33" s="106">
        <f>IF(D33&lt;$I$4,$F$19,D33)</f>
        <v>42430</v>
      </c>
      <c r="H33" s="281">
        <f>IF(C33="Loss of Pay",0,IF(C33="Half Pay Leave",0.5,1))</f>
        <v>0.5</v>
      </c>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363"/>
      <c r="AS33" s="284"/>
    </row>
    <row r="34" spans="1:87" ht="15" hidden="1" customHeight="1">
      <c r="A34" s="270"/>
      <c r="B34" s="361"/>
      <c r="C34" s="354" t="s">
        <v>249</v>
      </c>
      <c r="D34" s="91"/>
      <c r="E34" s="317"/>
      <c r="F34" s="281"/>
      <c r="G34" s="106">
        <f>IF(D34&lt;$I$4,$F$19,D34)</f>
        <v>42430</v>
      </c>
      <c r="H34" s="281">
        <f>IF(C34="Loss of Pay",0,IF(C34="Half Pay Leave",0.5,1))</f>
        <v>0</v>
      </c>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363"/>
      <c r="AS34" s="284"/>
    </row>
    <row r="35" spans="1:87" ht="15" hidden="1" customHeight="1">
      <c r="A35" s="270"/>
      <c r="B35" s="361"/>
      <c r="C35" s="354"/>
      <c r="D35" s="91"/>
      <c r="E35" s="317"/>
      <c r="F35" s="281"/>
      <c r="G35" s="106">
        <f>IF(D35&lt;$I$4,$F$19,D35)</f>
        <v>42430</v>
      </c>
      <c r="H35" s="281">
        <f>IF(C35="Loss of Pay",0,IF(C35="Half Pay Leave",0.5,1))</f>
        <v>1</v>
      </c>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363"/>
      <c r="AS35" s="284"/>
    </row>
    <row r="36" spans="1:87" s="276" customFormat="1" ht="15" hidden="1" customHeight="1">
      <c r="B36" s="361"/>
      <c r="C36" s="354"/>
      <c r="D36" s="91"/>
      <c r="E36" s="317"/>
      <c r="F36" s="304"/>
      <c r="G36" s="106">
        <f>IF(D36&lt;$I$4,$F$19,D36)</f>
        <v>42430</v>
      </c>
      <c r="H36" s="281">
        <f>IF(C36="Loss of Pay",0,IF(C36="Half Pay Leave",0.5,1))</f>
        <v>1</v>
      </c>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63"/>
      <c r="AS36" s="285"/>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row>
    <row r="37" spans="1:87" s="276" customFormat="1" ht="46.5" customHeight="1">
      <c r="B37" s="362">
        <v>4</v>
      </c>
      <c r="C37" s="500" t="s">
        <v>395</v>
      </c>
      <c r="D37" s="501"/>
      <c r="E37" s="502"/>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63"/>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row>
    <row r="38" spans="1:87" s="276" customFormat="1" ht="15" customHeight="1">
      <c r="B38" s="361"/>
      <c r="C38" s="355" t="s">
        <v>193</v>
      </c>
      <c r="D38" s="88" t="s">
        <v>197</v>
      </c>
      <c r="E38" s="99" t="s">
        <v>194</v>
      </c>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63"/>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row>
    <row r="39" spans="1:87" s="276" customFormat="1" ht="18" customHeight="1">
      <c r="B39" s="361"/>
      <c r="C39" s="356" t="s">
        <v>204</v>
      </c>
      <c r="D39" s="364">
        <v>42064</v>
      </c>
      <c r="E39" s="365">
        <f>E14</f>
        <v>16600</v>
      </c>
      <c r="F39" s="447">
        <f>LOOKUP(E39,E207:E286,G207:G286)</f>
        <v>35120</v>
      </c>
      <c r="G39" s="282"/>
      <c r="H39" s="282"/>
      <c r="I39" s="282"/>
      <c r="J39" s="282"/>
      <c r="K39" s="282"/>
      <c r="L39" s="282"/>
      <c r="M39" s="283"/>
      <c r="N39" s="282"/>
      <c r="O39" s="282"/>
      <c r="P39" s="282"/>
      <c r="Q39" s="282"/>
      <c r="R39" s="282"/>
      <c r="S39" s="282"/>
      <c r="T39" s="283"/>
      <c r="U39" s="305">
        <f>D39</f>
        <v>42064</v>
      </c>
      <c r="V39" s="304"/>
      <c r="W39" s="304"/>
      <c r="X39" s="304"/>
      <c r="Y39" s="304"/>
      <c r="Z39" s="304"/>
      <c r="AA39" s="304"/>
      <c r="AB39" s="304"/>
      <c r="AC39" s="304"/>
      <c r="AD39" s="304"/>
      <c r="AE39" s="304"/>
      <c r="AF39" s="304"/>
      <c r="AG39" s="304"/>
      <c r="AH39" s="363"/>
      <c r="AR39" s="285"/>
      <c r="AS39" s="285"/>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row>
    <row r="40" spans="1:87" s="276" customFormat="1" ht="18" customHeight="1">
      <c r="B40" s="361"/>
      <c r="C40" s="357" t="s">
        <v>195</v>
      </c>
      <c r="D40" s="438">
        <v>42217</v>
      </c>
      <c r="E40" s="366">
        <f>AT40</f>
        <v>36070</v>
      </c>
      <c r="F40" s="288"/>
      <c r="G40" s="282"/>
      <c r="H40" s="282"/>
      <c r="I40" s="282"/>
      <c r="J40" s="282"/>
      <c r="K40" s="282"/>
      <c r="L40" s="282"/>
      <c r="M40" s="283"/>
      <c r="N40" s="282"/>
      <c r="O40" s="282"/>
      <c r="P40" s="282"/>
      <c r="Q40" s="282"/>
      <c r="R40" s="282"/>
      <c r="S40" s="282"/>
      <c r="T40" s="283"/>
      <c r="U40" s="305">
        <f>IF(D40&lt;$U$39,$F$33+1,D40)</f>
        <v>42217</v>
      </c>
      <c r="V40" s="304"/>
      <c r="W40" s="304"/>
      <c r="X40" s="304"/>
      <c r="Y40" s="304"/>
      <c r="Z40" s="304"/>
      <c r="AA40" s="304"/>
      <c r="AB40" s="304"/>
      <c r="AC40" s="304"/>
      <c r="AD40" s="304"/>
      <c r="AE40" s="304"/>
      <c r="AF40" s="304"/>
      <c r="AG40" s="304"/>
      <c r="AH40" s="363"/>
      <c r="AR40" s="276" t="s">
        <v>186</v>
      </c>
      <c r="AS40" s="286">
        <v>41334</v>
      </c>
      <c r="AT40" s="285">
        <f>IF(C40="Not Applicable",0,IF(C40=$G$77,LOOKUP(F39,$C$207:$C$287,$D$208:$D$288),LOOKUP(F39,$C$207:$C$287,$D$207:$D$287)))</f>
        <v>36070</v>
      </c>
      <c r="AU40" s="329"/>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row>
    <row r="41" spans="1:87" s="276" customFormat="1" ht="18" customHeight="1">
      <c r="B41" s="361"/>
      <c r="C41" s="357" t="s">
        <v>186</v>
      </c>
      <c r="D41" s="438"/>
      <c r="E41" s="366">
        <f>AT41</f>
        <v>0</v>
      </c>
      <c r="F41" s="288"/>
      <c r="G41" s="282"/>
      <c r="H41" s="282"/>
      <c r="I41" s="282"/>
      <c r="J41" s="282"/>
      <c r="K41" s="282"/>
      <c r="L41" s="282"/>
      <c r="M41" s="283"/>
      <c r="N41" s="282"/>
      <c r="O41" s="282"/>
      <c r="P41" s="282"/>
      <c r="Q41" s="282"/>
      <c r="R41" s="282"/>
      <c r="S41" s="282"/>
      <c r="T41" s="283"/>
      <c r="U41" s="305">
        <f>IF(D41&lt;$U$39,$F$33+1,D41)</f>
        <v>42461</v>
      </c>
      <c r="V41" s="304"/>
      <c r="W41" s="304"/>
      <c r="X41" s="304"/>
      <c r="Y41" s="304"/>
      <c r="Z41" s="304"/>
      <c r="AA41" s="304"/>
      <c r="AB41" s="304"/>
      <c r="AC41" s="304"/>
      <c r="AD41" s="304"/>
      <c r="AE41" s="304"/>
      <c r="AF41" s="304"/>
      <c r="AG41" s="304"/>
      <c r="AH41" s="363"/>
      <c r="AR41" s="276" t="s">
        <v>186</v>
      </c>
      <c r="AS41" s="286">
        <v>41334</v>
      </c>
      <c r="AT41" s="285">
        <f t="shared" ref="AT41:AT43" si="11">IF(C41="Not Applicable",0,IF(C41=$G$77,LOOKUP(E40,$C$207:$C$287,$D$208:$D$288),LOOKUP(E40,$C$207:$C$287,$D$207:$D$287)))</f>
        <v>0</v>
      </c>
      <c r="AU41" s="329"/>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row>
    <row r="42" spans="1:87" s="276" customFormat="1" ht="18" customHeight="1">
      <c r="B42" s="361"/>
      <c r="C42" s="357" t="s">
        <v>186</v>
      </c>
      <c r="D42" s="438"/>
      <c r="E42" s="366">
        <f>AT42</f>
        <v>0</v>
      </c>
      <c r="F42" s="288"/>
      <c r="G42" s="282"/>
      <c r="H42" s="282"/>
      <c r="I42" s="282"/>
      <c r="J42" s="282"/>
      <c r="K42" s="282"/>
      <c r="L42" s="282"/>
      <c r="M42" s="283"/>
      <c r="N42" s="282"/>
      <c r="O42" s="282"/>
      <c r="P42" s="282"/>
      <c r="Q42" s="282"/>
      <c r="R42" s="282"/>
      <c r="S42" s="282"/>
      <c r="T42" s="283"/>
      <c r="U42" s="305">
        <f>IF(D42&lt;$U$39,$F$33+1,D42)</f>
        <v>42461</v>
      </c>
      <c r="V42" s="304"/>
      <c r="W42" s="304"/>
      <c r="X42" s="304"/>
      <c r="Y42" s="304"/>
      <c r="Z42" s="304"/>
      <c r="AA42" s="304"/>
      <c r="AB42" s="304"/>
      <c r="AC42" s="304"/>
      <c r="AD42" s="304"/>
      <c r="AE42" s="304"/>
      <c r="AF42" s="304"/>
      <c r="AG42" s="304"/>
      <c r="AH42" s="363"/>
      <c r="AR42" s="276" t="s">
        <v>186</v>
      </c>
      <c r="AS42" s="286">
        <v>41334</v>
      </c>
      <c r="AT42" s="285">
        <f t="shared" si="11"/>
        <v>0</v>
      </c>
      <c r="AU42" s="329"/>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row>
    <row r="43" spans="1:87" ht="18" customHeight="1">
      <c r="A43" s="270"/>
      <c r="B43" s="361"/>
      <c r="C43" s="357" t="s">
        <v>186</v>
      </c>
      <c r="D43" s="438"/>
      <c r="E43" s="366">
        <f>AT43</f>
        <v>0</v>
      </c>
      <c r="F43" s="281"/>
      <c r="G43" s="281"/>
      <c r="H43" s="281"/>
      <c r="I43" s="281"/>
      <c r="J43" s="281"/>
      <c r="K43" s="281"/>
      <c r="L43" s="281"/>
      <c r="M43" s="281"/>
      <c r="N43" s="281"/>
      <c r="O43" s="281"/>
      <c r="P43" s="281"/>
      <c r="Q43" s="281"/>
      <c r="R43" s="281"/>
      <c r="S43" s="281"/>
      <c r="T43" s="281"/>
      <c r="U43" s="305">
        <f>IF(D43&lt;$U$39,$F$33+1,D43)</f>
        <v>42461</v>
      </c>
      <c r="V43" s="281"/>
      <c r="W43" s="281"/>
      <c r="X43" s="281"/>
      <c r="Y43" s="281"/>
      <c r="Z43" s="281"/>
      <c r="AA43" s="281"/>
      <c r="AB43" s="281"/>
      <c r="AC43" s="281"/>
      <c r="AD43" s="281"/>
      <c r="AE43" s="281"/>
      <c r="AF43" s="281"/>
      <c r="AG43" s="281"/>
      <c r="AH43" s="363"/>
      <c r="AR43" s="276" t="s">
        <v>186</v>
      </c>
      <c r="AS43" s="286">
        <v>41334</v>
      </c>
      <c r="AT43" s="285">
        <f t="shared" si="11"/>
        <v>0</v>
      </c>
      <c r="AU43" s="329"/>
    </row>
    <row r="44" spans="1:87" ht="15" customHeight="1">
      <c r="A44" s="270"/>
      <c r="B44" s="362">
        <v>5</v>
      </c>
      <c r="C44" s="505" t="s">
        <v>187</v>
      </c>
      <c r="D44" s="506"/>
      <c r="E44" s="507"/>
      <c r="F44" s="281"/>
      <c r="G44" s="281"/>
      <c r="H44" s="281"/>
      <c r="I44" s="281"/>
      <c r="J44" s="281"/>
      <c r="K44" s="281"/>
      <c r="L44" s="281"/>
      <c r="M44" s="281"/>
      <c r="N44" s="281"/>
      <c r="O44" s="281"/>
      <c r="P44" s="281"/>
      <c r="Q44" s="281"/>
      <c r="R44" s="281"/>
      <c r="S44" s="281"/>
      <c r="T44" s="281"/>
      <c r="U44" s="305">
        <f>IF(D25&lt;$U$39,$F$33+1,D25)</f>
        <v>42095</v>
      </c>
      <c r="V44" s="281"/>
      <c r="W44" s="281"/>
      <c r="X44" s="281"/>
      <c r="Y44" s="281"/>
      <c r="Z44" s="281"/>
      <c r="AA44" s="281"/>
      <c r="AB44" s="281"/>
      <c r="AC44" s="281"/>
      <c r="AD44" s="281"/>
      <c r="AE44" s="281"/>
      <c r="AF44" s="281"/>
      <c r="AG44" s="281"/>
      <c r="AH44" s="363"/>
    </row>
    <row r="45" spans="1:87" ht="18" customHeight="1">
      <c r="A45" s="270"/>
      <c r="B45" s="361"/>
      <c r="C45" s="380" t="s">
        <v>373</v>
      </c>
      <c r="D45" s="383"/>
      <c r="E45" s="96" t="s">
        <v>186</v>
      </c>
      <c r="F45" s="281"/>
      <c r="G45" s="281"/>
      <c r="H45" s="281"/>
      <c r="I45" s="281"/>
      <c r="J45" s="281"/>
      <c r="K45" s="281"/>
      <c r="L45" s="281"/>
      <c r="M45" s="281"/>
      <c r="N45" s="281"/>
      <c r="O45" s="281"/>
      <c r="P45" s="281"/>
      <c r="Q45" s="281"/>
      <c r="R45" s="281"/>
      <c r="S45" s="281"/>
      <c r="T45" s="281"/>
      <c r="U45" s="305"/>
      <c r="V45" s="281"/>
      <c r="W45" s="281"/>
      <c r="X45" s="281"/>
      <c r="Y45" s="281"/>
      <c r="Z45" s="281"/>
      <c r="AA45" s="281"/>
      <c r="AB45" s="281"/>
      <c r="AC45" s="281"/>
      <c r="AD45" s="281"/>
      <c r="AE45" s="281"/>
      <c r="AF45" s="281"/>
      <c r="AG45" s="281"/>
      <c r="AH45" s="363"/>
    </row>
    <row r="46" spans="1:87" ht="42.75" customHeight="1">
      <c r="A46" s="270"/>
      <c r="B46" s="361"/>
      <c r="C46" s="351" t="s">
        <v>328</v>
      </c>
      <c r="D46" s="175" t="str">
        <f>"Rs."&amp;SalaryParticulars!A55&amp;" (Rent Suggested for max HRA exemption)"</f>
        <v>Rs.9200 (Rent Suggested for max HRA exemption)</v>
      </c>
      <c r="E46" s="96">
        <v>7500</v>
      </c>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363"/>
    </row>
    <row r="47" spans="1:87" ht="18" hidden="1" customHeight="1">
      <c r="A47" s="270"/>
      <c r="B47" s="361"/>
      <c r="C47" s="490" t="s">
        <v>265</v>
      </c>
      <c r="D47" s="490"/>
      <c r="E47" s="49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363"/>
      <c r="AQ47" s="276"/>
      <c r="AR47" s="276"/>
      <c r="AS47" s="276"/>
      <c r="AT47" s="276"/>
      <c r="AU47" s="276"/>
      <c r="AV47" s="276"/>
    </row>
    <row r="48" spans="1:87" ht="18" hidden="1" customHeight="1">
      <c r="A48" s="270"/>
      <c r="B48" s="361"/>
      <c r="C48" s="497" t="s">
        <v>271</v>
      </c>
      <c r="D48" s="486"/>
      <c r="E48" s="10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363"/>
      <c r="AQ48" s="276"/>
      <c r="AR48" s="276"/>
      <c r="AS48" s="276"/>
      <c r="AT48" s="276"/>
      <c r="AU48" s="276"/>
      <c r="AV48" s="276"/>
    </row>
    <row r="49" spans="1:53" ht="18" hidden="1" customHeight="1">
      <c r="A49" s="270"/>
      <c r="B49" s="361"/>
      <c r="C49" s="497" t="s">
        <v>339</v>
      </c>
      <c r="D49" s="486"/>
      <c r="E49" s="10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363"/>
      <c r="AQ49" s="276"/>
      <c r="AR49" s="276"/>
      <c r="AS49" s="276"/>
      <c r="AT49" s="276"/>
      <c r="AU49" s="276"/>
      <c r="AV49" s="276"/>
      <c r="AW49" s="276"/>
      <c r="AX49" s="276"/>
      <c r="AY49" s="276"/>
      <c r="AZ49" s="276"/>
      <c r="BA49" s="276"/>
    </row>
    <row r="50" spans="1:53" ht="18" hidden="1" customHeight="1">
      <c r="A50" s="270"/>
      <c r="B50" s="361"/>
      <c r="C50" s="497" t="s">
        <v>21</v>
      </c>
      <c r="D50" s="486"/>
      <c r="E50" s="100"/>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363"/>
      <c r="AQ50" s="276"/>
      <c r="AR50" s="276"/>
      <c r="AS50" s="276"/>
      <c r="AT50" s="276"/>
      <c r="AU50" s="276"/>
      <c r="AV50" s="276"/>
      <c r="AW50" s="276"/>
      <c r="AX50" s="276"/>
      <c r="AY50" s="276"/>
      <c r="AZ50" s="276"/>
      <c r="BA50" s="276"/>
    </row>
    <row r="51" spans="1:53" ht="18" hidden="1" customHeight="1">
      <c r="A51" s="270"/>
      <c r="B51" s="361"/>
      <c r="C51" s="503" t="s">
        <v>266</v>
      </c>
      <c r="D51" s="486"/>
      <c r="E51" s="100"/>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363"/>
      <c r="AQ51" s="276"/>
      <c r="AR51" s="276"/>
      <c r="AS51" s="276"/>
      <c r="AT51" s="276"/>
      <c r="AU51" s="276"/>
      <c r="AV51" s="276"/>
      <c r="AW51" s="276"/>
      <c r="AX51" s="276"/>
      <c r="AY51" s="276"/>
      <c r="AZ51" s="276"/>
      <c r="BA51" s="276"/>
    </row>
    <row r="52" spans="1:53" ht="21" customHeight="1">
      <c r="A52" s="270"/>
      <c r="B52" s="362">
        <v>6</v>
      </c>
      <c r="C52" s="498" t="s">
        <v>367</v>
      </c>
      <c r="D52" s="498"/>
      <c r="E52" s="499"/>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363"/>
      <c r="AQ52" s="276"/>
      <c r="AR52" s="276"/>
      <c r="AS52" s="276"/>
      <c r="AT52" s="276"/>
      <c r="AU52" s="276"/>
      <c r="AV52" s="276"/>
      <c r="AW52" s="276"/>
      <c r="AX52" s="276"/>
      <c r="AY52" s="276"/>
      <c r="AZ52" s="276"/>
      <c r="BA52" s="276"/>
    </row>
    <row r="53" spans="1:53" ht="15" hidden="1" customHeight="1">
      <c r="A53" s="270"/>
      <c r="B53" s="361"/>
      <c r="C53" s="352"/>
      <c r="D53" s="430" t="s">
        <v>362</v>
      </c>
      <c r="E53" s="430" t="s">
        <v>363</v>
      </c>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363"/>
      <c r="AQ53" s="276"/>
      <c r="AR53" s="276"/>
      <c r="AS53" s="276"/>
      <c r="AT53" s="276"/>
      <c r="AU53" s="276"/>
      <c r="AV53" s="276"/>
      <c r="AW53" s="276"/>
      <c r="AX53" s="276"/>
      <c r="AY53" s="276"/>
      <c r="AZ53" s="276"/>
      <c r="BA53" s="276"/>
    </row>
    <row r="54" spans="1:53" ht="15" hidden="1" customHeight="1">
      <c r="A54" s="270"/>
      <c r="B54" s="361"/>
      <c r="C54" s="358" t="s">
        <v>329</v>
      </c>
      <c r="D54" s="439"/>
      <c r="E54" s="439"/>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363"/>
      <c r="AQ54" s="276"/>
      <c r="AR54" s="276"/>
      <c r="AS54" s="276"/>
      <c r="AT54" s="276"/>
      <c r="AU54" s="276"/>
      <c r="AV54" s="276"/>
      <c r="AW54" s="276"/>
      <c r="AX54" s="276"/>
      <c r="AY54" s="276"/>
      <c r="AZ54" s="276"/>
      <c r="BA54" s="276"/>
    </row>
    <row r="55" spans="1:53" ht="15" hidden="1" customHeight="1">
      <c r="A55" s="270"/>
      <c r="B55" s="361"/>
      <c r="C55" s="358" t="s">
        <v>199</v>
      </c>
      <c r="D55" s="439"/>
      <c r="E55" s="439"/>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363"/>
      <c r="AQ55" s="276"/>
      <c r="AR55" s="276"/>
      <c r="AS55" s="276"/>
      <c r="AT55" s="276"/>
      <c r="AU55" s="276"/>
      <c r="AV55" s="276"/>
      <c r="AW55" s="276"/>
      <c r="AX55" s="276"/>
      <c r="AY55" s="276"/>
      <c r="AZ55" s="276"/>
      <c r="BA55" s="276"/>
    </row>
    <row r="56" spans="1:53" ht="15" hidden="1" customHeight="1">
      <c r="A56" s="270"/>
      <c r="B56" s="361"/>
      <c r="C56" s="358" t="s">
        <v>23</v>
      </c>
      <c r="D56" s="439"/>
      <c r="E56" s="439"/>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363"/>
      <c r="AQ56" s="276"/>
      <c r="AR56" s="276"/>
      <c r="AS56" s="276"/>
      <c r="AT56" s="276"/>
      <c r="AU56" s="276"/>
      <c r="AV56" s="276"/>
      <c r="AW56" s="276"/>
      <c r="AX56" s="276"/>
      <c r="AY56" s="276"/>
      <c r="AZ56" s="276"/>
      <c r="BA56" s="276"/>
    </row>
    <row r="57" spans="1:53" ht="15" hidden="1" customHeight="1">
      <c r="A57" s="270"/>
      <c r="B57" s="361"/>
      <c r="C57" s="358" t="s">
        <v>24</v>
      </c>
      <c r="D57" s="439"/>
      <c r="E57" s="439"/>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363"/>
      <c r="AQ57" s="276"/>
      <c r="AR57" s="276"/>
      <c r="AS57" s="276"/>
      <c r="AT57" s="276"/>
      <c r="AU57" s="276"/>
      <c r="AV57" s="276"/>
      <c r="AW57" s="276"/>
      <c r="AX57" s="276"/>
      <c r="AY57" s="276"/>
      <c r="AZ57" s="276"/>
      <c r="BA57" s="276"/>
    </row>
    <row r="58" spans="1:53" ht="15" hidden="1" customHeight="1">
      <c r="A58" s="270"/>
      <c r="B58" s="361"/>
      <c r="C58" s="358" t="s">
        <v>29</v>
      </c>
      <c r="D58" s="439"/>
      <c r="E58" s="439"/>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363"/>
      <c r="AQ58" s="276"/>
      <c r="AR58" s="276"/>
      <c r="AS58" s="276"/>
      <c r="AT58" s="276"/>
      <c r="AU58" s="276"/>
      <c r="AV58" s="276"/>
      <c r="AW58" s="276"/>
      <c r="AX58" s="276"/>
      <c r="AY58" s="276"/>
      <c r="AZ58" s="276"/>
      <c r="BA58" s="276"/>
    </row>
    <row r="59" spans="1:53" ht="15" hidden="1" customHeight="1">
      <c r="A59" s="270"/>
      <c r="B59" s="361"/>
      <c r="C59" s="358" t="s">
        <v>327</v>
      </c>
      <c r="D59" s="439"/>
      <c r="E59" s="439"/>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363"/>
      <c r="AQ59" s="276"/>
      <c r="AR59" s="276"/>
      <c r="AS59" s="276"/>
      <c r="AT59" s="276"/>
      <c r="AU59" s="276"/>
      <c r="AV59" s="276"/>
      <c r="AW59" s="276"/>
      <c r="AX59" s="276"/>
      <c r="AY59" s="276"/>
      <c r="AZ59" s="276"/>
      <c r="BA59" s="276"/>
    </row>
    <row r="60" spans="1:53" ht="15" hidden="1" customHeight="1">
      <c r="A60" s="270"/>
      <c r="B60" s="361"/>
      <c r="C60" s="358" t="s">
        <v>326</v>
      </c>
      <c r="D60" s="439"/>
      <c r="E60" s="439"/>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363"/>
      <c r="AQ60" s="276"/>
      <c r="AR60" s="276"/>
      <c r="AS60" s="276"/>
      <c r="AT60" s="276"/>
      <c r="AU60" s="276"/>
      <c r="AV60" s="276"/>
      <c r="AW60" s="276"/>
      <c r="AX60" s="276"/>
      <c r="AY60" s="276"/>
      <c r="AZ60" s="276"/>
      <c r="BA60" s="276"/>
    </row>
    <row r="61" spans="1:53" ht="15" hidden="1" customHeight="1">
      <c r="A61" s="270"/>
      <c r="B61" s="361"/>
      <c r="C61" s="358" t="s">
        <v>182</v>
      </c>
      <c r="D61" s="439"/>
      <c r="E61" s="439"/>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363"/>
      <c r="AQ61" s="276"/>
      <c r="AR61" s="276"/>
      <c r="AS61" s="276"/>
      <c r="AT61" s="276"/>
      <c r="AU61" s="276"/>
      <c r="AV61" s="276"/>
      <c r="AW61" s="276"/>
      <c r="AX61" s="276"/>
      <c r="AY61" s="276"/>
      <c r="AZ61" s="276"/>
      <c r="BA61" s="276"/>
    </row>
    <row r="62" spans="1:53" ht="15" hidden="1" customHeight="1">
      <c r="A62" s="270"/>
      <c r="B62" s="361"/>
      <c r="C62" s="358" t="s">
        <v>183</v>
      </c>
      <c r="D62" s="439"/>
      <c r="E62" s="439"/>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363"/>
      <c r="AQ62" s="276"/>
      <c r="AR62" s="276"/>
      <c r="AS62" s="276"/>
      <c r="AT62" s="276"/>
      <c r="AU62" s="276"/>
      <c r="AV62" s="276"/>
      <c r="AW62" s="276"/>
      <c r="AX62" s="276"/>
      <c r="AY62" s="276"/>
      <c r="AZ62" s="276"/>
      <c r="BA62" s="276"/>
    </row>
    <row r="63" spans="1:53" ht="15" customHeight="1">
      <c r="A63" s="270"/>
      <c r="B63" s="362">
        <v>7</v>
      </c>
      <c r="C63" s="505" t="s">
        <v>220</v>
      </c>
      <c r="D63" s="506"/>
      <c r="E63" s="507"/>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363"/>
      <c r="AQ63" s="276"/>
      <c r="AR63" s="276"/>
      <c r="AS63" s="276"/>
      <c r="AT63" s="276"/>
      <c r="AU63" s="276"/>
      <c r="AV63" s="276"/>
      <c r="AW63" s="276"/>
      <c r="AX63" s="276"/>
      <c r="AY63" s="276"/>
      <c r="AZ63" s="276"/>
      <c r="BA63" s="276"/>
    </row>
    <row r="64" spans="1:53" ht="15" customHeight="1">
      <c r="A64" s="270"/>
      <c r="B64" s="361"/>
      <c r="C64" s="494" t="s">
        <v>369</v>
      </c>
      <c r="D64" s="495"/>
      <c r="E64" s="496"/>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363"/>
      <c r="AQ64" s="276"/>
      <c r="AR64" s="276"/>
      <c r="AS64" s="276"/>
      <c r="AT64" s="276"/>
      <c r="AU64" s="276"/>
      <c r="AV64" s="276"/>
      <c r="AW64" s="276"/>
      <c r="AX64" s="276"/>
      <c r="AY64" s="276"/>
      <c r="AZ64" s="276"/>
      <c r="BA64" s="276"/>
    </row>
    <row r="65" spans="1:87" ht="15" customHeight="1">
      <c r="A65" s="270"/>
      <c r="B65" s="361"/>
      <c r="C65" s="504" t="s">
        <v>19</v>
      </c>
      <c r="D65" s="501"/>
      <c r="E65" s="502"/>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363"/>
      <c r="AQ65" s="276"/>
      <c r="AR65" s="276"/>
      <c r="AS65" s="276"/>
      <c r="AT65" s="276"/>
      <c r="AU65" s="276"/>
      <c r="AV65" s="276"/>
      <c r="AW65" s="276"/>
      <c r="AX65" s="276"/>
      <c r="AY65" s="276"/>
      <c r="AZ65" s="276"/>
      <c r="BA65" s="276"/>
    </row>
    <row r="66" spans="1:87" ht="18" customHeight="1">
      <c r="A66" s="270"/>
      <c r="B66" s="361"/>
      <c r="C66" s="459" t="s">
        <v>371</v>
      </c>
      <c r="D66" s="460"/>
      <c r="E66" s="440">
        <v>90</v>
      </c>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363"/>
      <c r="AQ66" s="276"/>
      <c r="AR66" s="276"/>
      <c r="AS66" s="276"/>
      <c r="AT66" s="276"/>
      <c r="AU66" s="276"/>
      <c r="AV66" s="276"/>
      <c r="AW66" s="276"/>
      <c r="AX66" s="276"/>
      <c r="AY66" s="276"/>
      <c r="AZ66" s="276"/>
      <c r="BA66" s="276"/>
    </row>
    <row r="67" spans="1:87" ht="18" customHeight="1">
      <c r="A67" s="270"/>
      <c r="B67" s="361"/>
      <c r="C67" s="459" t="s">
        <v>372</v>
      </c>
      <c r="D67" s="460"/>
      <c r="E67" s="440"/>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363"/>
      <c r="AQ67" s="276"/>
      <c r="AR67" s="276"/>
      <c r="AS67" s="276"/>
      <c r="AT67" s="276"/>
      <c r="AU67" s="276"/>
      <c r="AV67" s="276"/>
      <c r="AW67" s="276"/>
      <c r="AX67" s="276"/>
      <c r="AY67" s="276"/>
      <c r="AZ67" s="276"/>
      <c r="BA67" s="276"/>
    </row>
    <row r="68" spans="1:87" ht="18" customHeight="1">
      <c r="A68" s="270"/>
      <c r="B68" s="361"/>
      <c r="C68" s="467" t="s">
        <v>218</v>
      </c>
      <c r="D68" s="460"/>
      <c r="E68" s="436">
        <v>450</v>
      </c>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363"/>
      <c r="AQ68" s="276"/>
      <c r="AR68" s="276"/>
      <c r="AS68" s="276"/>
      <c r="AT68" s="276"/>
      <c r="AU68" s="276"/>
      <c r="AV68" s="276"/>
      <c r="AW68" s="276"/>
      <c r="AX68" s="276"/>
      <c r="AY68" s="276"/>
      <c r="AZ68" s="276"/>
      <c r="BA68" s="276"/>
    </row>
    <row r="69" spans="1:87" ht="18" customHeight="1">
      <c r="A69" s="270"/>
      <c r="B69" s="361"/>
      <c r="C69" s="467" t="s">
        <v>219</v>
      </c>
      <c r="D69" s="460"/>
      <c r="E69" s="436">
        <v>60</v>
      </c>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363"/>
      <c r="AQ69" s="276"/>
      <c r="AR69" s="276"/>
      <c r="AS69" s="276"/>
      <c r="AT69" s="276"/>
      <c r="AU69" s="276"/>
      <c r="AV69" s="276"/>
      <c r="AW69" s="276"/>
      <c r="AX69" s="276"/>
      <c r="AY69" s="276"/>
      <c r="AZ69" s="276"/>
      <c r="BA69" s="276"/>
    </row>
    <row r="70" spans="1:87" ht="18" customHeight="1">
      <c r="A70" s="270"/>
      <c r="B70" s="361"/>
      <c r="C70" s="492" t="s">
        <v>377</v>
      </c>
      <c r="D70" s="493"/>
      <c r="E70" s="441">
        <v>1500</v>
      </c>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363"/>
      <c r="AQ70" s="276"/>
      <c r="AR70" s="276"/>
      <c r="AS70" s="276"/>
      <c r="AT70" s="276"/>
      <c r="AU70" s="276"/>
      <c r="AV70" s="276"/>
      <c r="AW70" s="276"/>
      <c r="AX70" s="276"/>
      <c r="AY70" s="276"/>
      <c r="AZ70" s="276"/>
      <c r="BA70" s="276"/>
    </row>
    <row r="71" spans="1:87" ht="18" customHeight="1">
      <c r="A71" s="270"/>
      <c r="B71" s="361"/>
      <c r="C71" s="492" t="s">
        <v>113</v>
      </c>
      <c r="D71" s="493"/>
      <c r="E71" s="440">
        <v>126000</v>
      </c>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363"/>
      <c r="AQ71" s="276"/>
      <c r="AR71" s="276"/>
      <c r="AS71" s="276"/>
      <c r="AT71" s="276"/>
      <c r="AU71" s="276"/>
      <c r="AV71" s="276"/>
      <c r="AW71" s="276"/>
      <c r="AX71" s="276"/>
      <c r="AY71" s="276"/>
      <c r="AZ71" s="276"/>
      <c r="BA71" s="276"/>
    </row>
    <row r="72" spans="1:87" ht="18" customHeight="1">
      <c r="A72" s="270"/>
      <c r="B72" s="361"/>
      <c r="C72" s="492" t="s">
        <v>114</v>
      </c>
      <c r="D72" s="493"/>
      <c r="E72" s="440"/>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363"/>
      <c r="AQ72" s="276"/>
      <c r="AR72" s="276"/>
      <c r="AS72" s="276"/>
      <c r="AT72" s="276"/>
      <c r="AU72" s="276"/>
      <c r="AV72" s="276"/>
      <c r="AW72" s="276"/>
      <c r="AX72" s="276"/>
      <c r="AY72" s="276"/>
      <c r="AZ72" s="276"/>
      <c r="BA72" s="276"/>
    </row>
    <row r="73" spans="1:87" ht="18" customHeight="1">
      <c r="A73" s="270"/>
      <c r="B73" s="361"/>
      <c r="C73" s="492" t="s">
        <v>116</v>
      </c>
      <c r="D73" s="493"/>
      <c r="E73" s="440"/>
      <c r="F73" s="304"/>
      <c r="G73" s="306" t="s">
        <v>186</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63"/>
      <c r="AI73" s="276"/>
      <c r="AJ73" s="276"/>
      <c r="AK73" s="276"/>
      <c r="AL73" s="276"/>
      <c r="AM73" s="276"/>
      <c r="AN73" s="276"/>
      <c r="AO73" s="276"/>
      <c r="AP73" s="276"/>
      <c r="AQ73" s="276"/>
      <c r="AR73" s="276"/>
      <c r="AS73" s="276"/>
      <c r="AT73" s="276"/>
      <c r="AU73" s="276"/>
      <c r="AV73" s="276"/>
      <c r="AW73" s="276"/>
      <c r="AX73" s="276"/>
      <c r="AY73" s="276"/>
      <c r="AZ73" s="276"/>
      <c r="BA73" s="276"/>
    </row>
    <row r="74" spans="1:87" ht="18" customHeight="1">
      <c r="A74" s="270"/>
      <c r="B74" s="361"/>
      <c r="C74" s="492" t="s">
        <v>346</v>
      </c>
      <c r="D74" s="493"/>
      <c r="E74" s="440"/>
      <c r="F74" s="304"/>
      <c r="G74" s="306" t="s">
        <v>195</v>
      </c>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63"/>
      <c r="AI74" s="276"/>
      <c r="AJ74" s="276"/>
      <c r="AK74" s="276"/>
      <c r="AL74" s="276"/>
      <c r="AM74" s="276"/>
      <c r="AN74" s="276"/>
      <c r="AO74" s="276"/>
      <c r="AP74" s="276"/>
      <c r="AQ74" s="276"/>
      <c r="AR74" s="276"/>
      <c r="AS74" s="276"/>
      <c r="AT74" s="276"/>
      <c r="AU74" s="276"/>
      <c r="AV74" s="276"/>
      <c r="AW74" s="276"/>
      <c r="AX74" s="276"/>
      <c r="AY74" s="276"/>
      <c r="AZ74" s="276"/>
      <c r="BA74" s="276"/>
    </row>
    <row r="75" spans="1:87" ht="18" customHeight="1">
      <c r="A75" s="270"/>
      <c r="B75" s="361"/>
      <c r="C75" s="486" t="s">
        <v>117</v>
      </c>
      <c r="D75" s="460"/>
      <c r="E75" s="440"/>
      <c r="F75" s="304"/>
      <c r="G75" s="306" t="s">
        <v>198</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63"/>
      <c r="AI75" s="276"/>
      <c r="AJ75" s="276"/>
      <c r="AK75" s="276"/>
      <c r="AL75" s="276"/>
      <c r="AM75" s="276"/>
      <c r="AN75" s="276"/>
      <c r="AO75" s="276"/>
      <c r="AP75" s="276"/>
      <c r="AQ75" s="276"/>
      <c r="AR75" s="276"/>
      <c r="AS75" s="276"/>
      <c r="AT75" s="276"/>
      <c r="AU75" s="276"/>
      <c r="AV75" s="276"/>
      <c r="AW75" s="276"/>
      <c r="AX75" s="276"/>
      <c r="AY75" s="276"/>
      <c r="AZ75" s="276"/>
      <c r="BA75" s="276"/>
    </row>
    <row r="76" spans="1:87" s="276" customFormat="1" ht="26.25" customHeight="1">
      <c r="B76" s="361"/>
      <c r="C76" s="467" t="s">
        <v>340</v>
      </c>
      <c r="D76" s="460"/>
      <c r="E76" s="440"/>
      <c r="F76" s="304"/>
      <c r="G76" s="306" t="s">
        <v>196</v>
      </c>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63"/>
      <c r="BC76" s="270"/>
      <c r="BD76" s="270"/>
      <c r="BE76" s="270"/>
      <c r="BF76" s="270"/>
      <c r="BG76" s="270"/>
      <c r="BH76" s="270"/>
      <c r="BI76" s="270"/>
      <c r="BJ76" s="270"/>
      <c r="BK76" s="270"/>
      <c r="BL76" s="270"/>
      <c r="BM76" s="270"/>
      <c r="BN76" s="270"/>
      <c r="BO76" s="270"/>
      <c r="BP76" s="270"/>
      <c r="BQ76" s="270"/>
      <c r="BR76" s="270"/>
      <c r="BS76" s="270"/>
      <c r="BT76" s="270"/>
      <c r="BU76" s="270"/>
      <c r="BV76" s="270"/>
      <c r="BW76" s="270"/>
      <c r="BX76" s="270"/>
      <c r="BY76" s="270"/>
      <c r="BZ76" s="270"/>
      <c r="CA76" s="270"/>
      <c r="CB76" s="270"/>
      <c r="CC76" s="270"/>
      <c r="CD76" s="270"/>
      <c r="CE76" s="270"/>
      <c r="CF76" s="270"/>
      <c r="CG76" s="270"/>
      <c r="CH76" s="270"/>
      <c r="CI76" s="270"/>
    </row>
    <row r="77" spans="1:87" s="276" customFormat="1" ht="15" customHeight="1">
      <c r="B77" s="361"/>
      <c r="C77" s="473" t="s">
        <v>188</v>
      </c>
      <c r="D77" s="473"/>
      <c r="E77" s="474"/>
      <c r="F77" s="304"/>
      <c r="G77" s="306" t="s">
        <v>213</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63"/>
      <c r="BC77" s="270"/>
      <c r="BD77" s="270"/>
      <c r="BE77" s="270"/>
      <c r="BF77" s="270"/>
      <c r="BG77" s="270"/>
      <c r="BH77" s="270"/>
      <c r="BI77" s="270"/>
      <c r="BJ77" s="270"/>
      <c r="BK77" s="270"/>
      <c r="BL77" s="270"/>
      <c r="BM77" s="270"/>
      <c r="BN77" s="270"/>
      <c r="BO77" s="270"/>
      <c r="BP77" s="270"/>
      <c r="BQ77" s="270"/>
      <c r="BR77" s="270"/>
      <c r="BS77" s="270"/>
      <c r="BT77" s="270"/>
      <c r="BU77" s="270"/>
      <c r="BV77" s="270"/>
      <c r="BW77" s="270"/>
      <c r="BX77" s="270"/>
      <c r="BY77" s="270"/>
      <c r="BZ77" s="270"/>
      <c r="CA77" s="270"/>
      <c r="CB77" s="270"/>
      <c r="CC77" s="270"/>
      <c r="CD77" s="270"/>
      <c r="CE77" s="270"/>
      <c r="CF77" s="270"/>
      <c r="CG77" s="270"/>
      <c r="CH77" s="270"/>
      <c r="CI77" s="270"/>
    </row>
    <row r="78" spans="1:87" s="276" customFormat="1" ht="18" customHeight="1">
      <c r="B78" s="361"/>
      <c r="C78" s="359" t="s">
        <v>189</v>
      </c>
      <c r="D78" s="89" t="s">
        <v>180</v>
      </c>
      <c r="E78" s="103" t="s">
        <v>246</v>
      </c>
      <c r="F78" s="304"/>
      <c r="G78" s="306"/>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63"/>
      <c r="BC78" s="270"/>
      <c r="BD78" s="270"/>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0"/>
      <c r="CB78" s="270"/>
      <c r="CC78" s="270"/>
      <c r="CD78" s="270"/>
      <c r="CE78" s="270"/>
      <c r="CF78" s="270"/>
      <c r="CG78" s="270"/>
      <c r="CH78" s="270"/>
      <c r="CI78" s="270"/>
    </row>
    <row r="79" spans="1:87" s="276" customFormat="1" ht="18" customHeight="1">
      <c r="B79" s="361"/>
      <c r="C79" s="360" t="s">
        <v>8</v>
      </c>
      <c r="D79" s="92"/>
      <c r="E79" s="440"/>
      <c r="F79" s="304"/>
      <c r="G79" s="306"/>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63"/>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0"/>
      <c r="CB79" s="270"/>
      <c r="CC79" s="270"/>
      <c r="CD79" s="270"/>
      <c r="CE79" s="270"/>
      <c r="CF79" s="270"/>
      <c r="CG79" s="270"/>
      <c r="CH79" s="270"/>
      <c r="CI79" s="270"/>
    </row>
    <row r="80" spans="1:87" s="276" customFormat="1" ht="18" customHeight="1">
      <c r="B80" s="361"/>
      <c r="C80" s="360" t="s">
        <v>181</v>
      </c>
      <c r="D80" s="92"/>
      <c r="E80" s="440"/>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63"/>
      <c r="BC80" s="270"/>
      <c r="BD80" s="270"/>
      <c r="BE80" s="270"/>
      <c r="BF80" s="270"/>
      <c r="BG80" s="270"/>
      <c r="BH80" s="270"/>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270"/>
      <c r="CH80" s="270"/>
      <c r="CI80" s="270"/>
    </row>
    <row r="81" spans="2:87" s="276" customFormat="1" ht="18" customHeight="1">
      <c r="B81" s="361"/>
      <c r="C81" s="360" t="s">
        <v>182</v>
      </c>
      <c r="D81" s="92"/>
      <c r="E81" s="440"/>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63"/>
      <c r="BC81" s="270"/>
      <c r="BD81" s="270"/>
      <c r="BE81" s="270"/>
      <c r="BF81" s="270"/>
      <c r="BG81" s="270"/>
      <c r="BH81" s="270"/>
      <c r="BI81" s="270"/>
      <c r="BJ81" s="270"/>
      <c r="BK81" s="270"/>
      <c r="BL81" s="270"/>
      <c r="BM81" s="270"/>
      <c r="BN81" s="270"/>
      <c r="BO81" s="270"/>
      <c r="BP81" s="270"/>
      <c r="BQ81" s="270"/>
      <c r="BR81" s="270"/>
      <c r="BS81" s="270"/>
      <c r="BT81" s="270"/>
      <c r="BU81" s="270"/>
      <c r="BV81" s="270"/>
      <c r="BW81" s="270"/>
      <c r="BX81" s="270"/>
      <c r="BY81" s="270"/>
      <c r="BZ81" s="270"/>
      <c r="CA81" s="270"/>
      <c r="CB81" s="270"/>
      <c r="CC81" s="270"/>
      <c r="CD81" s="270"/>
      <c r="CE81" s="270"/>
      <c r="CF81" s="270"/>
      <c r="CG81" s="270"/>
      <c r="CH81" s="270"/>
      <c r="CI81" s="270"/>
    </row>
    <row r="82" spans="2:87" s="276" customFormat="1" ht="15" customHeight="1">
      <c r="B82" s="362">
        <v>8</v>
      </c>
      <c r="C82" s="504" t="s">
        <v>20</v>
      </c>
      <c r="D82" s="501"/>
      <c r="E82" s="502"/>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363"/>
      <c r="AI82" s="270"/>
      <c r="AJ82" s="270"/>
      <c r="AK82" s="270"/>
      <c r="AL82" s="270"/>
      <c r="AM82" s="270"/>
      <c r="AN82" s="270"/>
      <c r="AO82" s="270"/>
      <c r="AP82" s="270"/>
      <c r="AQ82" s="270"/>
      <c r="AR82" s="270"/>
      <c r="AS82" s="270"/>
      <c r="AT82" s="270"/>
      <c r="AU82" s="270"/>
      <c r="AV82" s="270"/>
      <c r="BC82" s="270"/>
      <c r="BD82" s="270"/>
      <c r="BE82" s="270"/>
      <c r="BF82" s="270"/>
      <c r="BG82" s="270"/>
      <c r="BH82" s="270"/>
      <c r="BI82" s="270"/>
      <c r="BJ82" s="270"/>
      <c r="BK82" s="270"/>
      <c r="BL82" s="270"/>
      <c r="BM82" s="270"/>
      <c r="BN82" s="270"/>
      <c r="BO82" s="270"/>
      <c r="BP82" s="270"/>
      <c r="BQ82" s="270"/>
      <c r="BR82" s="270"/>
      <c r="BS82" s="270"/>
      <c r="BT82" s="270"/>
      <c r="BU82" s="270"/>
      <c r="BV82" s="270"/>
      <c r="BW82" s="270"/>
      <c r="BX82" s="270"/>
      <c r="BY82" s="270"/>
      <c r="BZ82" s="270"/>
      <c r="CA82" s="270"/>
      <c r="CB82" s="270"/>
      <c r="CC82" s="270"/>
      <c r="CD82" s="270"/>
      <c r="CE82" s="270"/>
      <c r="CF82" s="270"/>
      <c r="CG82" s="270"/>
      <c r="CH82" s="270"/>
      <c r="CI82" s="270"/>
    </row>
    <row r="83" spans="2:87" s="276" customFormat="1" ht="18" customHeight="1">
      <c r="B83" s="361"/>
      <c r="C83" s="477" t="s">
        <v>348</v>
      </c>
      <c r="D83" s="467"/>
      <c r="E83" s="440"/>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363"/>
      <c r="AI83" s="270"/>
      <c r="AJ83" s="270"/>
      <c r="AK83" s="270"/>
      <c r="AL83" s="270"/>
      <c r="AM83" s="270"/>
      <c r="AN83" s="270"/>
      <c r="AO83" s="270"/>
      <c r="AP83" s="270"/>
      <c r="AQ83" s="270"/>
      <c r="AR83" s="270"/>
      <c r="AS83" s="270"/>
      <c r="AT83" s="270"/>
      <c r="AU83" s="270"/>
      <c r="AV83" s="270"/>
      <c r="BC83" s="270"/>
      <c r="BD83" s="270"/>
      <c r="BE83" s="270"/>
      <c r="BF83" s="270"/>
      <c r="BG83" s="270"/>
      <c r="BH83" s="270"/>
      <c r="BI83" s="270"/>
      <c r="BJ83" s="270"/>
      <c r="BK83" s="270"/>
      <c r="BL83" s="270"/>
      <c r="BM83" s="270"/>
      <c r="BN83" s="270"/>
      <c r="BO83" s="270"/>
      <c r="BP83" s="270"/>
      <c r="BQ83" s="270"/>
      <c r="BR83" s="270"/>
      <c r="BS83" s="270"/>
      <c r="BT83" s="270"/>
      <c r="BU83" s="270"/>
      <c r="BV83" s="270"/>
      <c r="BW83" s="270"/>
      <c r="BX83" s="270"/>
      <c r="BY83" s="270"/>
      <c r="BZ83" s="270"/>
      <c r="CA83" s="270"/>
      <c r="CB83" s="270"/>
      <c r="CC83" s="270"/>
      <c r="CD83" s="270"/>
      <c r="CE83" s="270"/>
      <c r="CF83" s="270"/>
      <c r="CG83" s="270"/>
      <c r="CH83" s="270"/>
      <c r="CI83" s="270"/>
    </row>
    <row r="84" spans="2:87" s="276" customFormat="1" ht="18" customHeight="1">
      <c r="B84" s="361"/>
      <c r="C84" s="477" t="s">
        <v>351</v>
      </c>
      <c r="D84" s="467"/>
      <c r="E84" s="440"/>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363"/>
      <c r="AI84" s="270"/>
      <c r="AJ84" s="270"/>
      <c r="AK84" s="270"/>
      <c r="AL84" s="270"/>
      <c r="AM84" s="270"/>
      <c r="AN84" s="270"/>
      <c r="AO84" s="270"/>
      <c r="AP84" s="270"/>
      <c r="AQ84" s="270"/>
      <c r="AR84" s="270"/>
      <c r="AS84" s="270"/>
      <c r="AT84" s="270"/>
      <c r="AU84" s="270"/>
      <c r="AV84" s="270"/>
      <c r="BC84" s="270"/>
      <c r="BD84" s="270"/>
      <c r="BE84" s="270"/>
      <c r="BF84" s="270"/>
      <c r="BG84" s="270"/>
      <c r="BH84" s="270"/>
      <c r="BI84" s="270"/>
      <c r="BJ84" s="270"/>
      <c r="BK84" s="270"/>
      <c r="BL84" s="270"/>
      <c r="BM84" s="270"/>
      <c r="BN84" s="270"/>
      <c r="BO84" s="270"/>
      <c r="BP84" s="270"/>
      <c r="BQ84" s="270"/>
      <c r="BR84" s="270"/>
      <c r="BS84" s="270"/>
      <c r="BT84" s="270"/>
      <c r="BU84" s="270"/>
      <c r="BV84" s="270"/>
      <c r="BW84" s="270"/>
      <c r="BX84" s="270"/>
      <c r="BY84" s="270"/>
      <c r="BZ84" s="270"/>
      <c r="CA84" s="270"/>
      <c r="CB84" s="270"/>
      <c r="CC84" s="270"/>
      <c r="CD84" s="270"/>
      <c r="CE84" s="270"/>
      <c r="CF84" s="270"/>
      <c r="CG84" s="270"/>
      <c r="CH84" s="270"/>
      <c r="CI84" s="270"/>
    </row>
    <row r="85" spans="2:87" s="276" customFormat="1" ht="18" customHeight="1">
      <c r="B85" s="361"/>
      <c r="C85" s="477" t="s">
        <v>352</v>
      </c>
      <c r="D85" s="467"/>
      <c r="E85" s="440"/>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363"/>
      <c r="AI85" s="270"/>
      <c r="AJ85" s="270"/>
      <c r="AK85" s="270"/>
      <c r="AL85" s="270"/>
      <c r="AM85" s="270"/>
      <c r="AN85" s="270"/>
      <c r="AO85" s="270"/>
      <c r="AP85" s="270"/>
      <c r="AQ85" s="270"/>
      <c r="AR85" s="270"/>
      <c r="AS85" s="270"/>
      <c r="AT85" s="270"/>
      <c r="AU85" s="270"/>
      <c r="AV85" s="270"/>
      <c r="BC85" s="270"/>
      <c r="BD85" s="270"/>
      <c r="BE85" s="270"/>
      <c r="BF85" s="270"/>
      <c r="BG85" s="270"/>
      <c r="BH85" s="270"/>
      <c r="BI85" s="270"/>
      <c r="BJ85" s="270"/>
      <c r="BK85" s="270"/>
      <c r="BL85" s="270"/>
      <c r="BM85" s="270"/>
      <c r="BN85" s="270"/>
      <c r="BO85" s="270"/>
      <c r="BP85" s="270"/>
      <c r="BQ85" s="270"/>
      <c r="BR85" s="270"/>
      <c r="BS85" s="270"/>
      <c r="BT85" s="270"/>
      <c r="BU85" s="270"/>
      <c r="BV85" s="270"/>
      <c r="BW85" s="270"/>
      <c r="BX85" s="270"/>
      <c r="BY85" s="270"/>
      <c r="BZ85" s="270"/>
      <c r="CA85" s="270"/>
      <c r="CB85" s="270"/>
      <c r="CC85" s="270"/>
      <c r="CD85" s="270"/>
      <c r="CE85" s="270"/>
      <c r="CF85" s="270"/>
      <c r="CG85" s="270"/>
      <c r="CH85" s="270"/>
      <c r="CI85" s="270"/>
    </row>
    <row r="86" spans="2:87" s="276" customFormat="1" ht="18" customHeight="1">
      <c r="B86" s="361"/>
      <c r="C86" s="503" t="s">
        <v>151</v>
      </c>
      <c r="D86" s="467"/>
      <c r="E86" s="440">
        <v>36800</v>
      </c>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363"/>
      <c r="AI86" s="270"/>
      <c r="AJ86" s="270"/>
      <c r="AK86" s="270"/>
      <c r="AL86" s="270"/>
      <c r="AM86" s="270"/>
      <c r="AN86" s="270"/>
      <c r="AO86" s="270"/>
      <c r="AP86" s="270"/>
      <c r="AQ86" s="270"/>
      <c r="AR86" s="270"/>
      <c r="AS86" s="270"/>
      <c r="AT86" s="270"/>
      <c r="AU86" s="270"/>
      <c r="AV86" s="270"/>
      <c r="BC86" s="270"/>
      <c r="BD86" s="270"/>
      <c r="BE86" s="270"/>
      <c r="BF86" s="270"/>
      <c r="BG86" s="270"/>
      <c r="BH86" s="270"/>
      <c r="BI86" s="270"/>
      <c r="BJ86" s="270"/>
      <c r="BK86" s="270"/>
      <c r="BL86" s="270"/>
      <c r="BM86" s="270"/>
      <c r="BN86" s="270"/>
      <c r="BO86" s="270"/>
      <c r="BP86" s="270"/>
      <c r="BQ86" s="270"/>
      <c r="BR86" s="270"/>
      <c r="BS86" s="270"/>
      <c r="BT86" s="270"/>
      <c r="BU86" s="270"/>
      <c r="BV86" s="270"/>
      <c r="BW86" s="270"/>
      <c r="BX86" s="270"/>
      <c r="BY86" s="270"/>
      <c r="BZ86" s="270"/>
      <c r="CA86" s="270"/>
      <c r="CB86" s="270"/>
      <c r="CC86" s="270"/>
      <c r="CD86" s="270"/>
      <c r="CE86" s="270"/>
      <c r="CF86" s="270"/>
      <c r="CG86" s="270"/>
      <c r="CH86" s="270"/>
      <c r="CI86" s="270"/>
    </row>
    <row r="87" spans="2:87" s="276" customFormat="1" ht="18" customHeight="1">
      <c r="B87" s="361"/>
      <c r="C87" s="477" t="s">
        <v>353</v>
      </c>
      <c r="D87" s="467"/>
      <c r="E87" s="440"/>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363"/>
      <c r="AI87" s="270"/>
      <c r="AJ87" s="270"/>
      <c r="AK87" s="270"/>
      <c r="AL87" s="270"/>
      <c r="AM87" s="270"/>
      <c r="AN87" s="270"/>
      <c r="AO87" s="270"/>
      <c r="AP87" s="270"/>
      <c r="AQ87" s="270"/>
      <c r="AR87" s="270"/>
      <c r="AS87" s="270"/>
      <c r="AT87" s="270"/>
      <c r="AU87" s="270"/>
      <c r="AV87" s="270"/>
      <c r="BC87" s="270"/>
      <c r="BD87" s="270"/>
      <c r="BE87" s="270"/>
      <c r="BF87" s="270"/>
      <c r="BG87" s="270"/>
      <c r="BH87" s="270"/>
      <c r="BI87" s="270"/>
      <c r="BJ87" s="270"/>
      <c r="BK87" s="270"/>
      <c r="BL87" s="270"/>
      <c r="BM87" s="270"/>
      <c r="BN87" s="270"/>
      <c r="BO87" s="270"/>
      <c r="BP87" s="270"/>
      <c r="BQ87" s="270"/>
      <c r="BR87" s="270"/>
      <c r="BS87" s="270"/>
      <c r="BT87" s="270"/>
      <c r="BU87" s="270"/>
      <c r="BV87" s="270"/>
      <c r="BW87" s="270"/>
      <c r="BX87" s="270"/>
      <c r="BY87" s="270"/>
      <c r="BZ87" s="270"/>
      <c r="CA87" s="270"/>
      <c r="CB87" s="270"/>
      <c r="CC87" s="270"/>
      <c r="CD87" s="270"/>
      <c r="CE87" s="270"/>
      <c r="CF87" s="270"/>
      <c r="CG87" s="270"/>
      <c r="CH87" s="270"/>
      <c r="CI87" s="270"/>
    </row>
    <row r="88" spans="2:87" s="276" customFormat="1" ht="18" customHeight="1">
      <c r="B88" s="361"/>
      <c r="C88" s="477" t="s">
        <v>354</v>
      </c>
      <c r="D88" s="467"/>
      <c r="E88" s="102">
        <f>IF(D28="No",0,IF(E28="above 40%",50000,100000))</f>
        <v>0</v>
      </c>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363"/>
      <c r="AI88" s="270"/>
      <c r="AJ88" s="270"/>
      <c r="AK88" s="270"/>
      <c r="AL88" s="270"/>
      <c r="AM88" s="270"/>
      <c r="AN88" s="270"/>
      <c r="AO88" s="270"/>
      <c r="AP88" s="270"/>
      <c r="AQ88" s="270"/>
      <c r="AR88" s="270"/>
      <c r="AS88" s="270"/>
      <c r="AT88" s="270"/>
      <c r="AU88" s="270"/>
      <c r="AV88" s="270"/>
      <c r="BC88" s="270"/>
      <c r="BD88" s="270"/>
      <c r="BE88" s="270"/>
      <c r="BF88" s="270"/>
      <c r="BG88" s="270"/>
      <c r="BH88" s="270"/>
      <c r="BI88" s="270"/>
      <c r="BJ88" s="270"/>
      <c r="BK88" s="270"/>
      <c r="BL88" s="270"/>
      <c r="BM88" s="270"/>
      <c r="BN88" s="270"/>
      <c r="BO88" s="270"/>
      <c r="BP88" s="270"/>
      <c r="BQ88" s="270"/>
      <c r="BR88" s="270"/>
      <c r="BS88" s="270"/>
      <c r="BT88" s="270"/>
      <c r="BU88" s="270"/>
      <c r="BV88" s="270"/>
      <c r="BW88" s="270"/>
      <c r="BX88" s="270"/>
      <c r="BY88" s="270"/>
      <c r="BZ88" s="270"/>
      <c r="CA88" s="270"/>
      <c r="CB88" s="270"/>
      <c r="CC88" s="270"/>
      <c r="CD88" s="270"/>
      <c r="CE88" s="270"/>
      <c r="CF88" s="270"/>
      <c r="CG88" s="270"/>
      <c r="CH88" s="270"/>
      <c r="CI88" s="270"/>
    </row>
    <row r="89" spans="2:87" s="276" customFormat="1" ht="18" customHeight="1">
      <c r="B89" s="361"/>
      <c r="C89" s="477" t="s">
        <v>356</v>
      </c>
      <c r="D89" s="467"/>
      <c r="E89" s="440"/>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363"/>
      <c r="AI89" s="270"/>
      <c r="AJ89" s="270"/>
      <c r="AK89" s="270"/>
      <c r="AL89" s="270"/>
      <c r="AM89" s="270"/>
      <c r="AN89" s="270"/>
      <c r="AO89" s="270"/>
      <c r="AP89" s="270"/>
      <c r="AQ89" s="270"/>
      <c r="AR89" s="270"/>
      <c r="AS89" s="270"/>
      <c r="AT89" s="270"/>
      <c r="AU89" s="270"/>
      <c r="AV89" s="270"/>
      <c r="BC89" s="270"/>
      <c r="BD89" s="270"/>
      <c r="BE89" s="270"/>
      <c r="BF89" s="270"/>
      <c r="BG89" s="270"/>
      <c r="BH89" s="270"/>
      <c r="BI89" s="270"/>
      <c r="BJ89" s="270"/>
      <c r="BK89" s="270"/>
      <c r="BL89" s="270"/>
      <c r="BM89" s="270"/>
      <c r="BN89" s="270"/>
      <c r="BO89" s="270"/>
      <c r="BP89" s="270"/>
      <c r="BQ89" s="270"/>
      <c r="BR89" s="270"/>
      <c r="BS89" s="270"/>
      <c r="BT89" s="270"/>
      <c r="BU89" s="270"/>
      <c r="BV89" s="270"/>
      <c r="BW89" s="270"/>
      <c r="BX89" s="270"/>
      <c r="BY89" s="270"/>
      <c r="BZ89" s="270"/>
      <c r="CA89" s="270"/>
      <c r="CB89" s="270"/>
      <c r="CC89" s="270"/>
      <c r="CD89" s="270"/>
      <c r="CE89" s="270"/>
      <c r="CF89" s="270"/>
      <c r="CG89" s="270"/>
      <c r="CH89" s="270"/>
      <c r="CI89" s="270"/>
    </row>
    <row r="90" spans="2:87" s="276" customFormat="1" ht="18" customHeight="1">
      <c r="B90" s="362">
        <v>9</v>
      </c>
      <c r="C90" s="478" t="s">
        <v>368</v>
      </c>
      <c r="D90" s="478"/>
      <c r="E90" s="479"/>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363"/>
      <c r="AI90" s="270"/>
      <c r="AJ90" s="270"/>
      <c r="AK90" s="270"/>
      <c r="AL90" s="270"/>
      <c r="AM90" s="270"/>
      <c r="AN90" s="270"/>
      <c r="AO90" s="270"/>
      <c r="AP90" s="270"/>
      <c r="AQ90" s="270"/>
      <c r="AR90" s="270"/>
      <c r="AS90" s="270"/>
      <c r="AT90" s="270"/>
      <c r="AU90" s="270"/>
      <c r="AV90" s="270"/>
      <c r="BC90" s="270"/>
      <c r="BD90" s="270"/>
      <c r="BE90" s="270"/>
      <c r="BF90" s="270"/>
      <c r="BG90" s="270"/>
      <c r="BH90" s="270"/>
      <c r="BI90" s="270"/>
      <c r="BJ90" s="270"/>
      <c r="BK90" s="270"/>
      <c r="BL90" s="270"/>
      <c r="BM90" s="270"/>
      <c r="BN90" s="270"/>
      <c r="BO90" s="270"/>
      <c r="BP90" s="270"/>
      <c r="BQ90" s="270"/>
      <c r="BR90" s="270"/>
      <c r="BS90" s="270"/>
      <c r="BT90" s="270"/>
      <c r="BU90" s="270"/>
      <c r="BV90" s="270"/>
      <c r="BW90" s="270"/>
      <c r="BX90" s="270"/>
      <c r="BY90" s="270"/>
      <c r="BZ90" s="270"/>
      <c r="CA90" s="270"/>
      <c r="CB90" s="270"/>
      <c r="CC90" s="270"/>
      <c r="CD90" s="270"/>
      <c r="CE90" s="270"/>
      <c r="CF90" s="270"/>
      <c r="CG90" s="270"/>
      <c r="CH90" s="270"/>
      <c r="CI90" s="270"/>
    </row>
    <row r="91" spans="2:87" s="276" customFormat="1" ht="15" hidden="1" customHeight="1">
      <c r="B91" s="361"/>
      <c r="C91" s="480" t="s">
        <v>261</v>
      </c>
      <c r="D91" s="481"/>
      <c r="E91" s="319" t="s">
        <v>262</v>
      </c>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363"/>
      <c r="AI91" s="270"/>
      <c r="AJ91" s="270"/>
      <c r="AK91" s="270"/>
      <c r="AL91" s="270"/>
      <c r="AM91" s="270"/>
      <c r="AN91" s="270"/>
      <c r="AO91" s="270"/>
      <c r="AP91" s="270"/>
      <c r="AQ91" s="270"/>
      <c r="AR91" s="270"/>
      <c r="AS91" s="270"/>
      <c r="AT91" s="270"/>
      <c r="AU91" s="270"/>
      <c r="AV91" s="270"/>
      <c r="BC91" s="270"/>
      <c r="BD91" s="270"/>
      <c r="BE91" s="270"/>
      <c r="BF91" s="270"/>
      <c r="BG91" s="270"/>
      <c r="BH91" s="270"/>
      <c r="BI91" s="270"/>
      <c r="BJ91" s="270"/>
      <c r="BK91" s="270"/>
      <c r="BL91" s="270"/>
      <c r="BM91" s="270"/>
      <c r="BN91" s="270"/>
      <c r="BO91" s="270"/>
      <c r="BP91" s="270"/>
      <c r="BQ91" s="270"/>
      <c r="BR91" s="270"/>
      <c r="BS91" s="270"/>
      <c r="BT91" s="270"/>
      <c r="BU91" s="270"/>
      <c r="BV91" s="270"/>
      <c r="BW91" s="270"/>
      <c r="BX91" s="270"/>
      <c r="BY91" s="270"/>
      <c r="BZ91" s="270"/>
      <c r="CA91" s="270"/>
      <c r="CB91" s="270"/>
      <c r="CC91" s="270"/>
      <c r="CD91" s="270"/>
      <c r="CE91" s="270"/>
      <c r="CF91" s="270"/>
      <c r="CG91" s="270"/>
      <c r="CH91" s="270"/>
      <c r="CI91" s="270"/>
    </row>
    <row r="92" spans="2:87" s="276" customFormat="1" ht="15" hidden="1" customHeight="1">
      <c r="B92" s="361"/>
      <c r="C92" s="475">
        <f>I4</f>
        <v>42064</v>
      </c>
      <c r="D92" s="476"/>
      <c r="E92" s="102"/>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363"/>
      <c r="AI92" s="270"/>
      <c r="AJ92" s="270"/>
      <c r="AK92" s="270"/>
      <c r="AL92" s="270"/>
      <c r="AM92" s="270"/>
      <c r="AN92" s="270"/>
      <c r="AO92" s="270"/>
      <c r="AP92" s="270"/>
      <c r="AQ92" s="270"/>
      <c r="AR92" s="270"/>
      <c r="AS92" s="270"/>
      <c r="AT92" s="270"/>
      <c r="AU92" s="270"/>
      <c r="AV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c r="CI92" s="270"/>
    </row>
    <row r="93" spans="2:87" s="276" customFormat="1" ht="15" hidden="1" customHeight="1">
      <c r="B93" s="361"/>
      <c r="C93" s="475">
        <f t="shared" ref="C93:C103" si="12">I5</f>
        <v>42095</v>
      </c>
      <c r="D93" s="476"/>
      <c r="E93" s="102"/>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363"/>
      <c r="AI93" s="270"/>
      <c r="AJ93" s="270"/>
      <c r="AK93" s="270"/>
      <c r="AL93" s="270"/>
      <c r="AM93" s="270"/>
      <c r="AN93" s="270"/>
      <c r="AO93" s="270"/>
      <c r="AP93" s="270"/>
      <c r="AQ93" s="270"/>
      <c r="AR93" s="270"/>
      <c r="AS93" s="270"/>
      <c r="AT93" s="270"/>
      <c r="AU93" s="270"/>
      <c r="AV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row>
    <row r="94" spans="2:87" s="276" customFormat="1" ht="15" hidden="1" customHeight="1">
      <c r="B94" s="361"/>
      <c r="C94" s="475">
        <f t="shared" si="12"/>
        <v>42125</v>
      </c>
      <c r="D94" s="476"/>
      <c r="E94" s="102"/>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363"/>
      <c r="AI94" s="270"/>
      <c r="AJ94" s="270"/>
      <c r="AK94" s="270"/>
      <c r="AL94" s="270"/>
      <c r="AM94" s="270"/>
      <c r="AN94" s="270"/>
      <c r="AO94" s="270"/>
      <c r="AP94" s="270"/>
      <c r="AQ94" s="270"/>
      <c r="AR94" s="270"/>
      <c r="AS94" s="270"/>
      <c r="AT94" s="270"/>
      <c r="AU94" s="270"/>
      <c r="AV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row>
    <row r="95" spans="2:87" s="276" customFormat="1" ht="15" hidden="1" customHeight="1">
      <c r="B95" s="361"/>
      <c r="C95" s="475">
        <f t="shared" si="12"/>
        <v>42156</v>
      </c>
      <c r="D95" s="476"/>
      <c r="E95" s="102"/>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363"/>
      <c r="AI95" s="270"/>
      <c r="AJ95" s="270"/>
      <c r="AK95" s="270"/>
      <c r="AL95" s="270"/>
      <c r="AM95" s="270"/>
      <c r="AN95" s="270"/>
      <c r="AO95" s="270"/>
      <c r="AP95" s="270"/>
      <c r="AQ95" s="270"/>
      <c r="AR95" s="270"/>
      <c r="AS95" s="270"/>
      <c r="AT95" s="270"/>
      <c r="AU95" s="270"/>
      <c r="AV95" s="270"/>
      <c r="BC95" s="270"/>
      <c r="BD95" s="270"/>
      <c r="BE95" s="270"/>
      <c r="BF95" s="270"/>
      <c r="BG95" s="270"/>
      <c r="BH95" s="270"/>
      <c r="BI95" s="270"/>
      <c r="BJ95" s="270"/>
      <c r="BK95" s="270"/>
      <c r="BL95" s="270"/>
      <c r="BM95" s="270"/>
      <c r="BN95" s="270"/>
      <c r="BO95" s="270"/>
      <c r="BP95" s="270"/>
      <c r="BQ95" s="270"/>
      <c r="BR95" s="270"/>
      <c r="BS95" s="270"/>
      <c r="BT95" s="270"/>
      <c r="BU95" s="270"/>
      <c r="BV95" s="270"/>
      <c r="BW95" s="270"/>
      <c r="BX95" s="270"/>
      <c r="BY95" s="270"/>
      <c r="BZ95" s="270"/>
      <c r="CA95" s="270"/>
      <c r="CB95" s="270"/>
      <c r="CC95" s="270"/>
      <c r="CD95" s="270"/>
      <c r="CE95" s="270"/>
      <c r="CF95" s="270"/>
      <c r="CG95" s="270"/>
      <c r="CH95" s="270"/>
      <c r="CI95" s="270"/>
    </row>
    <row r="96" spans="2:87" s="276" customFormat="1" ht="15" hidden="1" customHeight="1">
      <c r="B96" s="361"/>
      <c r="C96" s="475">
        <f t="shared" si="12"/>
        <v>42186</v>
      </c>
      <c r="D96" s="476"/>
      <c r="E96" s="102"/>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363"/>
      <c r="AI96" s="270"/>
      <c r="AJ96" s="270"/>
      <c r="AK96" s="270"/>
      <c r="AL96" s="270"/>
      <c r="AM96" s="270"/>
      <c r="AN96" s="270"/>
      <c r="AO96" s="270"/>
      <c r="AP96" s="270"/>
      <c r="AQ96" s="270"/>
      <c r="AR96" s="270"/>
      <c r="AS96" s="270"/>
      <c r="AT96" s="270"/>
      <c r="AU96" s="270"/>
      <c r="AV96" s="270"/>
      <c r="BC96" s="270"/>
      <c r="BD96" s="270"/>
      <c r="BE96" s="270"/>
      <c r="BF96" s="270"/>
      <c r="BG96" s="270"/>
      <c r="BH96" s="270"/>
      <c r="BI96" s="270"/>
      <c r="BJ96" s="270"/>
      <c r="BK96" s="270"/>
      <c r="BL96" s="270"/>
      <c r="BM96" s="270"/>
      <c r="BN96" s="270"/>
      <c r="BO96" s="270"/>
      <c r="BP96" s="270"/>
      <c r="BQ96" s="270"/>
      <c r="BR96" s="270"/>
      <c r="BS96" s="270"/>
      <c r="BT96" s="270"/>
      <c r="BU96" s="270"/>
      <c r="BV96" s="270"/>
      <c r="BW96" s="270"/>
      <c r="BX96" s="270"/>
      <c r="BY96" s="270"/>
      <c r="BZ96" s="270"/>
      <c r="CA96" s="270"/>
      <c r="CB96" s="270"/>
      <c r="CC96" s="270"/>
      <c r="CD96" s="270"/>
      <c r="CE96" s="270"/>
      <c r="CF96" s="270"/>
      <c r="CG96" s="270"/>
      <c r="CH96" s="270"/>
      <c r="CI96" s="270"/>
    </row>
    <row r="97" spans="1:87" s="276" customFormat="1" ht="15" hidden="1" customHeight="1">
      <c r="B97" s="361"/>
      <c r="C97" s="475">
        <f t="shared" si="12"/>
        <v>42217</v>
      </c>
      <c r="D97" s="476"/>
      <c r="E97" s="102"/>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363"/>
      <c r="AI97" s="270"/>
      <c r="AJ97" s="270"/>
      <c r="AK97" s="270"/>
      <c r="AL97" s="270"/>
      <c r="AM97" s="270"/>
      <c r="AN97" s="270"/>
      <c r="AO97" s="270"/>
      <c r="AP97" s="270"/>
      <c r="AQ97" s="270"/>
      <c r="AR97" s="270"/>
      <c r="AS97" s="270"/>
      <c r="AT97" s="270"/>
      <c r="AU97" s="270"/>
      <c r="AV97" s="270"/>
      <c r="BC97" s="270"/>
      <c r="BD97" s="270"/>
      <c r="BE97" s="270"/>
      <c r="BF97" s="270"/>
      <c r="BG97" s="270"/>
      <c r="BH97" s="270"/>
      <c r="BI97" s="270"/>
      <c r="BJ97" s="270"/>
      <c r="BK97" s="270"/>
      <c r="BL97" s="270"/>
      <c r="BM97" s="270"/>
      <c r="BN97" s="270"/>
      <c r="BO97" s="270"/>
      <c r="BP97" s="270"/>
      <c r="BQ97" s="270"/>
      <c r="BR97" s="270"/>
      <c r="BS97" s="270"/>
      <c r="BT97" s="270"/>
      <c r="BU97" s="270"/>
      <c r="BV97" s="270"/>
      <c r="BW97" s="270"/>
      <c r="BX97" s="270"/>
      <c r="BY97" s="270"/>
      <c r="BZ97" s="270"/>
      <c r="CA97" s="270"/>
      <c r="CB97" s="270"/>
      <c r="CC97" s="270"/>
      <c r="CD97" s="270"/>
      <c r="CE97" s="270"/>
      <c r="CF97" s="270"/>
      <c r="CG97" s="270"/>
      <c r="CH97" s="270"/>
      <c r="CI97" s="270"/>
    </row>
    <row r="98" spans="1:87" s="276" customFormat="1" ht="15" hidden="1" customHeight="1">
      <c r="B98" s="361"/>
      <c r="C98" s="475">
        <f t="shared" si="12"/>
        <v>42248</v>
      </c>
      <c r="D98" s="476"/>
      <c r="E98" s="102"/>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363"/>
      <c r="AI98" s="270"/>
      <c r="AJ98" s="270"/>
      <c r="AK98" s="270"/>
      <c r="AL98" s="270"/>
      <c r="AM98" s="270"/>
      <c r="AN98" s="270"/>
      <c r="AO98" s="270"/>
      <c r="AP98" s="270"/>
      <c r="AQ98" s="270"/>
      <c r="AR98" s="270"/>
      <c r="AS98" s="270"/>
      <c r="AT98" s="270"/>
      <c r="AU98" s="270"/>
      <c r="AV98" s="270"/>
      <c r="BC98" s="270"/>
      <c r="BD98" s="270"/>
      <c r="BE98" s="270"/>
      <c r="BF98" s="270"/>
      <c r="BG98" s="270"/>
      <c r="BH98" s="270"/>
      <c r="BI98" s="270"/>
      <c r="BJ98" s="270"/>
      <c r="BK98" s="270"/>
      <c r="BL98" s="270"/>
      <c r="BM98" s="270"/>
      <c r="BN98" s="270"/>
      <c r="BO98" s="270"/>
      <c r="BP98" s="270"/>
      <c r="BQ98" s="270"/>
      <c r="BR98" s="270"/>
      <c r="BS98" s="270"/>
      <c r="BT98" s="270"/>
      <c r="BU98" s="270"/>
      <c r="BV98" s="270"/>
      <c r="BW98" s="270"/>
      <c r="BX98" s="270"/>
      <c r="BY98" s="270"/>
      <c r="BZ98" s="270"/>
      <c r="CA98" s="270"/>
      <c r="CB98" s="270"/>
      <c r="CC98" s="270"/>
      <c r="CD98" s="270"/>
      <c r="CE98" s="270"/>
      <c r="CF98" s="270"/>
      <c r="CG98" s="270"/>
      <c r="CH98" s="270"/>
      <c r="CI98" s="270"/>
    </row>
    <row r="99" spans="1:87" s="276" customFormat="1" ht="15" hidden="1" customHeight="1">
      <c r="B99" s="361"/>
      <c r="C99" s="475">
        <f t="shared" si="12"/>
        <v>42278</v>
      </c>
      <c r="D99" s="476"/>
      <c r="E99" s="102"/>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363"/>
      <c r="AI99" s="270"/>
      <c r="AJ99" s="270"/>
      <c r="AK99" s="270"/>
      <c r="AL99" s="270"/>
      <c r="AM99" s="270"/>
      <c r="AN99" s="270"/>
      <c r="AO99" s="270"/>
      <c r="AP99" s="270"/>
      <c r="AQ99" s="270"/>
      <c r="AR99" s="270"/>
      <c r="AS99" s="270"/>
      <c r="AT99" s="270"/>
      <c r="AU99" s="270"/>
      <c r="AV99" s="270"/>
      <c r="BC99" s="270"/>
      <c r="BD99" s="270"/>
      <c r="BE99" s="270"/>
      <c r="BF99" s="270"/>
      <c r="BG99" s="270"/>
      <c r="BH99" s="270"/>
      <c r="BI99" s="270"/>
      <c r="BJ99" s="270"/>
      <c r="BK99" s="270"/>
      <c r="BL99" s="270"/>
      <c r="BM99" s="270"/>
      <c r="BN99" s="270"/>
      <c r="BO99" s="270"/>
      <c r="BP99" s="270"/>
      <c r="BQ99" s="270"/>
      <c r="BR99" s="270"/>
      <c r="BS99" s="270"/>
      <c r="BT99" s="270"/>
      <c r="BU99" s="270"/>
      <c r="BV99" s="270"/>
      <c r="BW99" s="270"/>
      <c r="BX99" s="270"/>
      <c r="BY99" s="270"/>
      <c r="BZ99" s="270"/>
      <c r="CA99" s="270"/>
      <c r="CB99" s="270"/>
      <c r="CC99" s="270"/>
      <c r="CD99" s="270"/>
      <c r="CE99" s="270"/>
      <c r="CF99" s="270"/>
      <c r="CG99" s="270"/>
      <c r="CH99" s="270"/>
      <c r="CI99" s="270"/>
    </row>
    <row r="100" spans="1:87" s="276" customFormat="1" ht="15" hidden="1" customHeight="1">
      <c r="B100" s="361"/>
      <c r="C100" s="475">
        <f t="shared" si="12"/>
        <v>42309</v>
      </c>
      <c r="D100" s="476"/>
      <c r="E100" s="102"/>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363"/>
      <c r="AI100" s="270"/>
      <c r="AJ100" s="270"/>
      <c r="AK100" s="270"/>
      <c r="AL100" s="270"/>
      <c r="AM100" s="270"/>
      <c r="AN100" s="270"/>
      <c r="AO100" s="270"/>
      <c r="AP100" s="270"/>
      <c r="AQ100" s="270"/>
      <c r="AR100" s="270"/>
      <c r="AS100" s="270"/>
      <c r="AT100" s="270"/>
      <c r="AU100" s="270"/>
      <c r="AV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row>
    <row r="101" spans="1:87" s="276" customFormat="1" ht="15" hidden="1" customHeight="1">
      <c r="B101" s="361"/>
      <c r="C101" s="475">
        <f t="shared" si="12"/>
        <v>42339</v>
      </c>
      <c r="D101" s="476"/>
      <c r="E101" s="102"/>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363"/>
      <c r="AI101" s="270"/>
      <c r="AJ101" s="270"/>
      <c r="AK101" s="270"/>
      <c r="AL101" s="270"/>
      <c r="AM101" s="270"/>
      <c r="AN101" s="270"/>
      <c r="AO101" s="270"/>
      <c r="AP101" s="270"/>
      <c r="AQ101" s="270"/>
      <c r="AR101" s="270"/>
      <c r="AS101" s="270"/>
      <c r="AT101" s="270"/>
      <c r="AU101" s="270"/>
      <c r="AV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row>
    <row r="102" spans="1:87" s="276" customFormat="1" ht="15" hidden="1" customHeight="1">
      <c r="B102" s="361"/>
      <c r="C102" s="475">
        <f t="shared" si="12"/>
        <v>42370</v>
      </c>
      <c r="D102" s="476"/>
      <c r="E102" s="102"/>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363"/>
      <c r="AI102" s="270"/>
      <c r="AJ102" s="270"/>
      <c r="AK102" s="270"/>
      <c r="AL102" s="270"/>
      <c r="AM102" s="270"/>
      <c r="AN102" s="270"/>
      <c r="AO102" s="270"/>
      <c r="AP102" s="270"/>
      <c r="AQ102" s="270"/>
      <c r="AR102" s="270"/>
      <c r="AS102" s="270"/>
      <c r="AT102" s="270"/>
      <c r="AU102" s="270"/>
      <c r="AV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0"/>
      <c r="BX102" s="270"/>
      <c r="BY102" s="270"/>
      <c r="BZ102" s="270"/>
      <c r="CA102" s="270"/>
      <c r="CB102" s="270"/>
      <c r="CC102" s="270"/>
      <c r="CD102" s="270"/>
      <c r="CE102" s="270"/>
      <c r="CF102" s="270"/>
      <c r="CG102" s="270"/>
      <c r="CH102" s="270"/>
      <c r="CI102" s="270"/>
    </row>
    <row r="103" spans="1:87" s="276" customFormat="1" ht="15" hidden="1" customHeight="1">
      <c r="B103" s="361"/>
      <c r="C103" s="475">
        <f t="shared" si="12"/>
        <v>42401</v>
      </c>
      <c r="D103" s="476"/>
      <c r="E103" s="102"/>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363"/>
      <c r="AI103" s="270"/>
      <c r="AJ103" s="270"/>
      <c r="AK103" s="270"/>
      <c r="AL103" s="270"/>
      <c r="AM103" s="270"/>
      <c r="AN103" s="270"/>
      <c r="AO103" s="270"/>
      <c r="AP103" s="270"/>
      <c r="AQ103" s="270"/>
      <c r="AR103" s="270"/>
      <c r="AS103" s="270"/>
      <c r="AT103" s="270"/>
      <c r="AU103" s="270"/>
      <c r="AV103" s="270"/>
      <c r="BC103" s="270"/>
      <c r="BD103" s="270"/>
      <c r="BE103" s="270"/>
      <c r="BF103" s="270"/>
      <c r="BG103" s="270"/>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row>
    <row r="104" spans="1:87" ht="15" customHeight="1">
      <c r="A104" s="270"/>
      <c r="B104" s="362">
        <v>10</v>
      </c>
      <c r="C104" s="504" t="s">
        <v>122</v>
      </c>
      <c r="D104" s="501"/>
      <c r="E104" s="502"/>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363"/>
    </row>
    <row r="105" spans="1:87" ht="18" customHeight="1">
      <c r="A105" s="270"/>
      <c r="B105" s="361"/>
      <c r="C105" s="486" t="s">
        <v>153</v>
      </c>
      <c r="D105" s="460"/>
      <c r="E105" s="440" t="s">
        <v>416</v>
      </c>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363"/>
    </row>
    <row r="106" spans="1:87" ht="18" customHeight="1">
      <c r="A106" s="270"/>
      <c r="B106" s="361"/>
      <c r="C106" s="486" t="s">
        <v>79</v>
      </c>
      <c r="D106" s="460"/>
      <c r="E106" s="440"/>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363"/>
    </row>
    <row r="107" spans="1:87" ht="18" customHeight="1">
      <c r="A107" s="270"/>
      <c r="B107" s="361"/>
      <c r="C107" s="486" t="s">
        <v>80</v>
      </c>
      <c r="D107" s="460"/>
      <c r="E107" s="440" t="s">
        <v>417</v>
      </c>
      <c r="F107" s="307">
        <f>D40</f>
        <v>42217</v>
      </c>
      <c r="G107" s="304">
        <f>E40</f>
        <v>36070</v>
      </c>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63"/>
      <c r="AI107" s="276"/>
      <c r="AJ107" s="276"/>
      <c r="AK107" s="276"/>
      <c r="AL107" s="276"/>
      <c r="AM107" s="276"/>
      <c r="AN107" s="276"/>
      <c r="AO107" s="276"/>
      <c r="AP107" s="276"/>
      <c r="AQ107" s="276"/>
      <c r="AR107" s="276"/>
      <c r="AS107" s="276"/>
      <c r="AT107" s="276"/>
      <c r="AU107" s="276"/>
      <c r="AV107" s="276"/>
    </row>
    <row r="108" spans="1:87" ht="18" customHeight="1">
      <c r="A108" s="270"/>
      <c r="B108" s="361"/>
      <c r="C108" s="486" t="s">
        <v>82</v>
      </c>
      <c r="D108" s="460"/>
      <c r="E108" s="440" t="s">
        <v>417</v>
      </c>
      <c r="F108" s="307">
        <f>IF(G108=G107,I15,D41)</f>
        <v>0</v>
      </c>
      <c r="G108" s="304">
        <f>E41</f>
        <v>0</v>
      </c>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63"/>
      <c r="AI108" s="276"/>
      <c r="AJ108" s="276"/>
      <c r="AK108" s="276"/>
      <c r="AL108" s="276"/>
      <c r="AM108" s="276"/>
      <c r="AN108" s="276"/>
      <c r="AO108" s="276"/>
      <c r="AP108" s="276"/>
      <c r="AQ108" s="276"/>
      <c r="AR108" s="276"/>
      <c r="AS108" s="276"/>
      <c r="AT108" s="276"/>
      <c r="AU108" s="276"/>
      <c r="AV108" s="276"/>
    </row>
    <row r="109" spans="1:87" ht="18" customHeight="1">
      <c r="A109" s="270"/>
      <c r="B109" s="361"/>
      <c r="C109" s="486" t="s">
        <v>81</v>
      </c>
      <c r="D109" s="460"/>
      <c r="E109" s="440"/>
      <c r="F109" s="307">
        <f>IF(G109=G108,I15,D42)</f>
        <v>42401</v>
      </c>
      <c r="G109" s="304">
        <f>E42</f>
        <v>0</v>
      </c>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63"/>
      <c r="AI109" s="276"/>
      <c r="AJ109" s="276"/>
      <c r="AK109" s="276"/>
      <c r="AL109" s="276"/>
      <c r="AM109" s="276"/>
      <c r="AN109" s="276"/>
      <c r="AO109" s="276"/>
      <c r="AP109" s="276"/>
      <c r="AQ109" s="276"/>
      <c r="AR109" s="276"/>
      <c r="AS109" s="276"/>
      <c r="AT109" s="276"/>
      <c r="AU109" s="276"/>
      <c r="AV109" s="276"/>
    </row>
    <row r="110" spans="1:87" s="276" customFormat="1" ht="18" customHeight="1">
      <c r="B110" s="361"/>
      <c r="C110" s="486" t="s">
        <v>123</v>
      </c>
      <c r="D110" s="460"/>
      <c r="E110" s="440"/>
      <c r="F110" s="307">
        <f>IF(G110=G109,I15,D43)</f>
        <v>42401</v>
      </c>
      <c r="G110" s="304">
        <f>E43</f>
        <v>0</v>
      </c>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63"/>
      <c r="BC110" s="270"/>
      <c r="BD110" s="270"/>
      <c r="BE110" s="270"/>
      <c r="BF110" s="270"/>
      <c r="BG110" s="270"/>
      <c r="BH110" s="270"/>
      <c r="BI110" s="270"/>
      <c r="BJ110" s="270"/>
      <c r="BK110" s="270"/>
      <c r="BL110" s="270"/>
      <c r="BM110" s="270"/>
      <c r="BN110" s="270"/>
      <c r="BO110" s="270"/>
      <c r="BP110" s="270"/>
      <c r="BQ110" s="270"/>
      <c r="BR110" s="270"/>
      <c r="BS110" s="270"/>
      <c r="BT110" s="270"/>
      <c r="BU110" s="270"/>
      <c r="BV110" s="270"/>
      <c r="BW110" s="270"/>
      <c r="BX110" s="270"/>
      <c r="BY110" s="270"/>
      <c r="BZ110" s="270"/>
      <c r="CA110" s="270"/>
      <c r="CB110" s="270"/>
      <c r="CC110" s="270"/>
      <c r="CD110" s="270"/>
      <c r="CE110" s="270"/>
      <c r="CF110" s="270"/>
      <c r="CG110" s="270"/>
      <c r="CH110" s="270"/>
      <c r="CI110" s="270"/>
    </row>
    <row r="111" spans="1:87" s="276" customFormat="1" ht="17.25" customHeight="1">
      <c r="B111" s="361"/>
      <c r="C111" s="488" t="s">
        <v>192</v>
      </c>
      <c r="D111" s="489"/>
      <c r="E111" s="104" t="str">
        <f>"Rs."&amp;'Ascessment form'!J48</f>
        <v>Rs.4180</v>
      </c>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304"/>
      <c r="AC111" s="281"/>
      <c r="AD111" s="281"/>
      <c r="AE111" s="281"/>
      <c r="AF111" s="304"/>
      <c r="AG111" s="304"/>
      <c r="AH111" s="363"/>
      <c r="BC111" s="270"/>
      <c r="BD111" s="270"/>
      <c r="BE111" s="270"/>
      <c r="BF111" s="270"/>
      <c r="BG111" s="270"/>
      <c r="BH111" s="270"/>
      <c r="BI111" s="270"/>
      <c r="BJ111" s="270"/>
      <c r="BK111" s="270"/>
      <c r="BL111" s="270"/>
      <c r="BM111" s="270"/>
      <c r="BN111" s="270"/>
      <c r="BO111" s="270"/>
      <c r="BP111" s="270"/>
      <c r="BQ111" s="270"/>
      <c r="BR111" s="270"/>
      <c r="BS111" s="270"/>
      <c r="BT111" s="270"/>
      <c r="BU111" s="270"/>
      <c r="BV111" s="270"/>
      <c r="BW111" s="270"/>
      <c r="BX111" s="270"/>
      <c r="BY111" s="270"/>
      <c r="BZ111" s="270"/>
      <c r="CA111" s="270"/>
      <c r="CB111" s="270"/>
      <c r="CC111" s="270"/>
      <c r="CD111" s="270"/>
      <c r="CE111" s="270"/>
      <c r="CF111" s="270"/>
      <c r="CG111" s="270"/>
      <c r="CH111" s="270"/>
      <c r="CI111" s="270"/>
    </row>
    <row r="112" spans="1:87" s="276" customFormat="1" ht="129" customHeight="1" thickBot="1">
      <c r="B112" s="361"/>
      <c r="C112" s="483" t="s">
        <v>317</v>
      </c>
      <c r="D112" s="484"/>
      <c r="E112" s="485"/>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363"/>
      <c r="AI112" s="270"/>
      <c r="AJ112" s="270"/>
      <c r="AK112" s="270"/>
      <c r="AL112" s="270"/>
      <c r="AM112" s="270"/>
      <c r="AN112" s="270"/>
      <c r="AO112" s="270"/>
      <c r="AP112" s="270"/>
      <c r="AQ112" s="270"/>
      <c r="AR112" s="270"/>
      <c r="AS112" s="270"/>
      <c r="AT112" s="270"/>
      <c r="AU112" s="270"/>
      <c r="AV112" s="270"/>
      <c r="BC112" s="270"/>
      <c r="BD112" s="270"/>
      <c r="BE112" s="27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row>
    <row r="113" spans="1:87" s="276" customFormat="1" ht="14.25" customHeight="1" thickBot="1">
      <c r="B113" s="308"/>
      <c r="C113" s="309"/>
      <c r="D113" s="309"/>
      <c r="E113" s="310"/>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2"/>
      <c r="AI113" s="270"/>
      <c r="AJ113" s="270"/>
      <c r="AK113" s="270"/>
      <c r="AL113" s="270"/>
      <c r="AM113" s="270"/>
      <c r="AN113" s="270"/>
      <c r="AO113" s="270"/>
      <c r="AP113" s="270"/>
      <c r="AQ113" s="270"/>
      <c r="AR113" s="270"/>
      <c r="AS113" s="270"/>
      <c r="AT113" s="270"/>
      <c r="AU113" s="270"/>
      <c r="AV113" s="270"/>
      <c r="BC113" s="270"/>
      <c r="BD113" s="270"/>
      <c r="BE113" s="270"/>
      <c r="BF113" s="270"/>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row>
    <row r="114" spans="1:87" s="276" customFormat="1" ht="24" customHeight="1">
      <c r="B114" s="487"/>
      <c r="C114" s="487"/>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270"/>
      <c r="AJ114" s="270"/>
      <c r="AK114" s="270"/>
      <c r="AL114" s="270"/>
      <c r="AM114" s="270"/>
      <c r="AN114" s="270"/>
      <c r="AO114" s="270"/>
      <c r="AP114" s="270"/>
      <c r="AQ114" s="270"/>
      <c r="AR114" s="270"/>
      <c r="AS114" s="270"/>
      <c r="AT114" s="270"/>
      <c r="AU114" s="270"/>
      <c r="AV114" s="270"/>
      <c r="BC114" s="270"/>
      <c r="BD114" s="270"/>
      <c r="BE114" s="270"/>
      <c r="BF114" s="270"/>
      <c r="BG114" s="270"/>
      <c r="BH114" s="270"/>
      <c r="BI114" s="270"/>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row>
    <row r="115" spans="1:87" ht="17.25" customHeight="1">
      <c r="A115" s="270"/>
      <c r="B115" s="270"/>
      <c r="C115" s="271"/>
      <c r="D115" s="271"/>
      <c r="E115" s="270"/>
    </row>
    <row r="116" spans="1:87" ht="12.75">
      <c r="A116" s="270"/>
      <c r="B116" s="270"/>
      <c r="C116" s="271"/>
      <c r="D116" s="271"/>
      <c r="E116" s="270"/>
    </row>
    <row r="117" spans="1:87" ht="15.75" customHeight="1">
      <c r="A117" s="270"/>
      <c r="B117" s="270"/>
      <c r="C117" s="271"/>
      <c r="D117" s="271"/>
      <c r="E117" s="270"/>
    </row>
    <row r="118" spans="1:87" ht="14.25" customHeight="1">
      <c r="A118" s="270"/>
      <c r="B118" s="270"/>
      <c r="C118" s="271"/>
      <c r="D118" s="271"/>
      <c r="E118" s="270"/>
    </row>
    <row r="119" spans="1:87" ht="15" customHeight="1">
      <c r="A119" s="270"/>
      <c r="B119" s="270"/>
      <c r="C119" s="271"/>
      <c r="D119" s="271"/>
      <c r="E119" s="270"/>
    </row>
    <row r="120" spans="1:87" ht="27.75" customHeight="1">
      <c r="A120" s="270"/>
      <c r="B120" s="270"/>
      <c r="C120" s="271"/>
      <c r="D120" s="271"/>
      <c r="E120" s="270"/>
    </row>
    <row r="121" spans="1:87" ht="17.25" customHeight="1">
      <c r="A121" s="270"/>
      <c r="B121" s="270"/>
      <c r="C121" s="271"/>
      <c r="D121" s="271"/>
      <c r="E121" s="270"/>
    </row>
    <row r="122" spans="1:87" ht="17.25" customHeight="1">
      <c r="A122" s="270"/>
      <c r="B122" s="270"/>
      <c r="C122" s="271"/>
      <c r="D122" s="271"/>
      <c r="E122" s="270"/>
    </row>
    <row r="123" spans="1:87" ht="17.25" customHeight="1">
      <c r="A123" s="270"/>
      <c r="B123" s="270"/>
      <c r="C123" s="271"/>
      <c r="D123" s="271"/>
      <c r="E123" s="270"/>
    </row>
    <row r="124" spans="1:87" ht="17.25" customHeight="1">
      <c r="A124" s="270"/>
      <c r="B124" s="270"/>
      <c r="C124" s="271"/>
      <c r="D124" s="271"/>
      <c r="E124" s="270"/>
    </row>
    <row r="125" spans="1:87" ht="17.25" customHeight="1">
      <c r="A125" s="270"/>
      <c r="B125" s="277"/>
      <c r="C125" s="290"/>
      <c r="D125" s="290"/>
      <c r="E125" s="277"/>
    </row>
    <row r="126" spans="1:87" ht="17.25" customHeight="1">
      <c r="A126" s="270"/>
      <c r="B126" s="270"/>
      <c r="C126" s="271"/>
      <c r="D126" s="271"/>
      <c r="E126" s="270"/>
    </row>
    <row r="127" spans="1:87" ht="17.25" customHeight="1">
      <c r="A127" s="270"/>
      <c r="B127" s="270"/>
      <c r="C127" s="271"/>
      <c r="D127" s="271"/>
      <c r="E127" s="270"/>
    </row>
    <row r="128" spans="1:87" ht="17.25" customHeight="1">
      <c r="A128" s="270"/>
      <c r="B128" s="270"/>
      <c r="C128" s="271"/>
      <c r="D128" s="271"/>
      <c r="E128" s="270"/>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row>
    <row r="129" spans="1:48" ht="17.25" customHeight="1">
      <c r="A129" s="270"/>
      <c r="B129" s="270"/>
      <c r="C129" s="271"/>
      <c r="D129" s="271"/>
      <c r="E129" s="270"/>
    </row>
    <row r="130" spans="1:48" ht="17.25" customHeight="1">
      <c r="A130" s="270"/>
      <c r="B130" s="270"/>
      <c r="C130" s="271"/>
      <c r="D130" s="271"/>
      <c r="E130" s="270"/>
    </row>
    <row r="131" spans="1:48" s="277" customFormat="1" ht="17.25" customHeight="1">
      <c r="B131" s="270"/>
      <c r="C131" s="271"/>
      <c r="D131" s="271"/>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row>
    <row r="132" spans="1:48" ht="17.25" customHeight="1">
      <c r="A132" s="270"/>
      <c r="B132" s="270"/>
      <c r="C132" s="271"/>
      <c r="D132" s="271"/>
      <c r="E132" s="270"/>
    </row>
    <row r="133" spans="1:48" ht="17.25" customHeight="1">
      <c r="A133" s="270"/>
      <c r="B133" s="270"/>
      <c r="C133" s="271"/>
      <c r="D133" s="271"/>
      <c r="E133" s="270"/>
    </row>
    <row r="134" spans="1:48" ht="17.25" customHeight="1">
      <c r="A134" s="270"/>
      <c r="B134" s="270"/>
      <c r="C134" s="271"/>
      <c r="D134" s="271"/>
      <c r="E134" s="270"/>
    </row>
    <row r="135" spans="1:48" ht="17.25" customHeight="1">
      <c r="A135" s="270"/>
      <c r="B135" s="270"/>
      <c r="C135" s="271"/>
      <c r="D135" s="271"/>
      <c r="E135" s="270"/>
    </row>
    <row r="136" spans="1:48" ht="17.25" customHeight="1">
      <c r="A136" s="270"/>
      <c r="B136" s="270"/>
      <c r="C136" s="271"/>
      <c r="D136" s="271"/>
      <c r="E136" s="270"/>
    </row>
    <row r="137" spans="1:48" ht="17.25" customHeight="1">
      <c r="A137" s="270"/>
      <c r="B137" s="270"/>
      <c r="C137" s="271"/>
      <c r="D137" s="271"/>
      <c r="E137" s="270"/>
    </row>
    <row r="138" spans="1:48" ht="17.25" customHeight="1">
      <c r="A138" s="270"/>
      <c r="B138" s="270"/>
      <c r="C138" s="271"/>
      <c r="D138" s="271"/>
      <c r="E138" s="270"/>
    </row>
    <row r="139" spans="1:48" ht="17.25" customHeight="1">
      <c r="A139" s="270"/>
      <c r="B139" s="270"/>
      <c r="C139" s="271"/>
      <c r="D139" s="271"/>
      <c r="E139" s="270"/>
    </row>
    <row r="140" spans="1:48" ht="17.25" customHeight="1">
      <c r="A140" s="270"/>
      <c r="B140" s="270"/>
      <c r="C140" s="271"/>
      <c r="D140" s="271"/>
      <c r="E140" s="270"/>
    </row>
    <row r="141" spans="1:48" ht="17.25" customHeight="1">
      <c r="A141" s="270"/>
      <c r="B141" s="270"/>
      <c r="C141" s="271"/>
      <c r="D141" s="271"/>
      <c r="E141" s="270"/>
    </row>
    <row r="142" spans="1:48" ht="17.25" customHeight="1">
      <c r="A142" s="270"/>
      <c r="B142" s="270"/>
      <c r="C142" s="271"/>
      <c r="D142" s="271"/>
      <c r="E142" s="270"/>
    </row>
    <row r="143" spans="1:48" ht="17.25" customHeight="1">
      <c r="A143" s="270"/>
      <c r="B143" s="270"/>
      <c r="C143" s="271"/>
      <c r="D143" s="271"/>
      <c r="E143" s="272"/>
    </row>
    <row r="144" spans="1:48" ht="17.25" customHeight="1">
      <c r="A144" s="270"/>
      <c r="B144" s="270"/>
      <c r="C144" s="271"/>
      <c r="D144" s="271"/>
      <c r="E144" s="272"/>
    </row>
    <row r="145" spans="1:5" ht="17.25" customHeight="1">
      <c r="A145" s="270"/>
      <c r="B145" s="270"/>
      <c r="C145" s="271"/>
      <c r="D145" s="271"/>
      <c r="E145" s="272"/>
    </row>
    <row r="146" spans="1:5" ht="17.25" customHeight="1">
      <c r="A146" s="270"/>
      <c r="B146" s="270"/>
      <c r="C146" s="271"/>
      <c r="D146" s="271"/>
      <c r="E146" s="272"/>
    </row>
    <row r="147" spans="1:5" ht="17.25" customHeight="1">
      <c r="A147" s="270"/>
      <c r="B147" s="270"/>
      <c r="C147" s="271"/>
      <c r="D147" s="271"/>
      <c r="E147" s="272"/>
    </row>
    <row r="148" spans="1:5" ht="17.25" customHeight="1">
      <c r="A148" s="270"/>
      <c r="B148" s="270"/>
      <c r="C148" s="271"/>
      <c r="D148" s="271"/>
      <c r="E148" s="272"/>
    </row>
    <row r="149" spans="1:5" ht="17.25" customHeight="1">
      <c r="A149" s="270"/>
      <c r="B149" s="270"/>
      <c r="C149" s="271"/>
      <c r="D149" s="271"/>
      <c r="E149" s="272"/>
    </row>
    <row r="150" spans="1:5" ht="17.25" customHeight="1">
      <c r="A150" s="270"/>
      <c r="B150" s="270"/>
      <c r="C150" s="271"/>
      <c r="D150" s="271"/>
      <c r="E150" s="272"/>
    </row>
    <row r="151" spans="1:5" ht="17.25" customHeight="1">
      <c r="A151" s="270"/>
      <c r="B151" s="270"/>
      <c r="C151" s="271"/>
      <c r="D151" s="271"/>
      <c r="E151" s="272"/>
    </row>
    <row r="152" spans="1:5" ht="17.25" customHeight="1">
      <c r="A152" s="270"/>
      <c r="B152" s="270"/>
      <c r="C152" s="271"/>
      <c r="D152" s="271"/>
      <c r="E152" s="272"/>
    </row>
    <row r="153" spans="1:5" ht="17.25" customHeight="1">
      <c r="A153" s="270"/>
      <c r="B153" s="270"/>
      <c r="C153" s="271"/>
      <c r="D153" s="271"/>
      <c r="E153" s="272"/>
    </row>
    <row r="154" spans="1:5" ht="17.25" customHeight="1">
      <c r="A154" s="270"/>
      <c r="B154" s="270"/>
      <c r="C154" s="271"/>
      <c r="D154" s="271"/>
      <c r="E154" s="272"/>
    </row>
    <row r="155" spans="1:5" ht="17.25" customHeight="1">
      <c r="A155" s="270"/>
      <c r="B155" s="270"/>
      <c r="C155" s="271"/>
      <c r="D155" s="271"/>
      <c r="E155" s="272"/>
    </row>
    <row r="156" spans="1:5" ht="17.25" customHeight="1">
      <c r="A156" s="270"/>
      <c r="B156" s="270"/>
      <c r="C156" s="271"/>
      <c r="D156" s="271"/>
      <c r="E156" s="272"/>
    </row>
    <row r="157" spans="1:5" ht="17.25" customHeight="1">
      <c r="A157" s="270"/>
      <c r="B157" s="270"/>
      <c r="C157" s="271"/>
      <c r="D157" s="271"/>
      <c r="E157" s="272"/>
    </row>
    <row r="158" spans="1:5" ht="17.25" customHeight="1">
      <c r="A158" s="270"/>
      <c r="B158" s="270"/>
      <c r="C158" s="271"/>
      <c r="D158" s="271"/>
      <c r="E158" s="272"/>
    </row>
    <row r="159" spans="1:5" ht="17.25" customHeight="1">
      <c r="A159" s="270"/>
      <c r="B159" s="270"/>
      <c r="C159" s="271"/>
      <c r="D159" s="271"/>
      <c r="E159" s="272"/>
    </row>
    <row r="160" spans="1:5" ht="17.25" customHeight="1">
      <c r="A160" s="270"/>
      <c r="B160" s="270"/>
      <c r="C160" s="271"/>
      <c r="D160" s="271"/>
      <c r="E160" s="272"/>
    </row>
    <row r="161" spans="1:5" ht="17.25" customHeight="1">
      <c r="A161" s="270"/>
      <c r="B161" s="270"/>
      <c r="C161" s="271"/>
      <c r="D161" s="271"/>
      <c r="E161" s="272"/>
    </row>
    <row r="162" spans="1:5" ht="17.25" customHeight="1">
      <c r="A162" s="270"/>
      <c r="B162" s="270"/>
      <c r="C162" s="271"/>
      <c r="D162" s="271"/>
      <c r="E162" s="272"/>
    </row>
    <row r="163" spans="1:5" ht="17.25" customHeight="1">
      <c r="A163" s="270"/>
      <c r="B163" s="270"/>
      <c r="C163" s="271"/>
      <c r="D163" s="271"/>
      <c r="E163" s="272"/>
    </row>
    <row r="164" spans="1:5" ht="17.25" customHeight="1">
      <c r="A164" s="270"/>
      <c r="B164" s="270"/>
      <c r="C164" s="271"/>
      <c r="D164" s="271"/>
      <c r="E164" s="272"/>
    </row>
    <row r="165" spans="1:5" ht="17.25" customHeight="1">
      <c r="A165" s="270"/>
      <c r="B165" s="270"/>
      <c r="C165" s="271"/>
      <c r="D165" s="271"/>
      <c r="E165" s="272"/>
    </row>
    <row r="166" spans="1:5" ht="17.25" customHeight="1">
      <c r="A166" s="270"/>
      <c r="B166" s="270"/>
      <c r="C166" s="271"/>
      <c r="D166" s="271"/>
      <c r="E166" s="272"/>
    </row>
    <row r="167" spans="1:5" ht="17.25" customHeight="1">
      <c r="A167" s="270"/>
      <c r="B167" s="270"/>
      <c r="C167" s="271"/>
      <c r="D167" s="271"/>
      <c r="E167" s="272"/>
    </row>
    <row r="168" spans="1:5" ht="17.25" customHeight="1">
      <c r="A168" s="270"/>
      <c r="B168" s="270"/>
      <c r="C168" s="271"/>
      <c r="D168" s="271"/>
      <c r="E168" s="272"/>
    </row>
    <row r="169" spans="1:5" ht="17.25" customHeight="1">
      <c r="A169" s="270"/>
      <c r="B169" s="270"/>
      <c r="C169" s="271"/>
      <c r="D169" s="271"/>
      <c r="E169" s="272"/>
    </row>
    <row r="170" spans="1:5" ht="17.25" customHeight="1">
      <c r="A170" s="270"/>
      <c r="B170" s="270"/>
      <c r="C170" s="271"/>
      <c r="D170" s="271"/>
      <c r="E170" s="272"/>
    </row>
    <row r="171" spans="1:5" ht="17.25" customHeight="1">
      <c r="A171" s="270"/>
      <c r="B171" s="270"/>
      <c r="C171" s="271"/>
      <c r="D171" s="271"/>
      <c r="E171" s="272"/>
    </row>
    <row r="172" spans="1:5" ht="17.25" customHeight="1">
      <c r="A172" s="270"/>
      <c r="B172" s="270"/>
      <c r="C172" s="271"/>
      <c r="D172" s="271"/>
      <c r="E172" s="272"/>
    </row>
    <row r="173" spans="1:5" ht="17.25" customHeight="1">
      <c r="A173" s="270"/>
      <c r="B173" s="270"/>
      <c r="C173" s="271"/>
      <c r="D173" s="271"/>
      <c r="E173" s="272"/>
    </row>
    <row r="174" spans="1:5" ht="17.25" customHeight="1">
      <c r="A174" s="270"/>
      <c r="B174" s="270"/>
      <c r="C174" s="271"/>
      <c r="D174" s="271"/>
      <c r="E174" s="272"/>
    </row>
    <row r="175" spans="1:5" ht="17.25" customHeight="1">
      <c r="A175" s="270"/>
      <c r="B175" s="270"/>
      <c r="C175" s="271"/>
      <c r="D175" s="271"/>
      <c r="E175" s="272"/>
    </row>
    <row r="176" spans="1:5" ht="17.25" customHeight="1">
      <c r="A176" s="270"/>
      <c r="B176" s="270"/>
      <c r="C176" s="270"/>
      <c r="D176" s="270"/>
      <c r="E176" s="270"/>
    </row>
    <row r="177" spans="1:5" ht="17.25" customHeight="1">
      <c r="A177" s="270"/>
      <c r="B177" s="270"/>
      <c r="C177" s="270"/>
      <c r="D177" s="270"/>
      <c r="E177" s="270"/>
    </row>
    <row r="178" spans="1:5" ht="17.25" customHeight="1">
      <c r="A178" s="270"/>
      <c r="B178" s="270"/>
      <c r="C178" s="270"/>
      <c r="D178" s="270"/>
      <c r="E178" s="270"/>
    </row>
    <row r="179" spans="1:5" ht="17.25" customHeight="1">
      <c r="A179" s="270"/>
      <c r="B179" s="270"/>
      <c r="C179" s="270"/>
      <c r="D179" s="270"/>
      <c r="E179" s="270"/>
    </row>
    <row r="180" spans="1:5" ht="17.25" customHeight="1">
      <c r="A180" s="270"/>
      <c r="B180" s="270"/>
      <c r="C180" s="270"/>
      <c r="D180" s="270"/>
      <c r="E180" s="270"/>
    </row>
    <row r="181" spans="1:5" ht="17.25" customHeight="1">
      <c r="A181" s="270"/>
      <c r="B181" s="270"/>
      <c r="C181" s="270"/>
      <c r="D181" s="270"/>
      <c r="E181" s="270"/>
    </row>
    <row r="182" spans="1:5" ht="17.25" customHeight="1">
      <c r="A182" s="270"/>
      <c r="B182" s="270"/>
      <c r="C182" s="270"/>
      <c r="D182" s="270"/>
      <c r="E182" s="270"/>
    </row>
    <row r="183" spans="1:5" ht="17.25" customHeight="1">
      <c r="A183" s="270"/>
      <c r="B183" s="270"/>
      <c r="C183" s="270"/>
      <c r="D183" s="270"/>
      <c r="E183" s="270"/>
    </row>
    <row r="184" spans="1:5" ht="17.25" customHeight="1">
      <c r="A184" s="270"/>
      <c r="B184" s="270"/>
      <c r="C184" s="270"/>
      <c r="D184" s="270"/>
      <c r="E184" s="270"/>
    </row>
    <row r="185" spans="1:5" ht="17.25" customHeight="1">
      <c r="A185" s="270"/>
      <c r="B185" s="270"/>
      <c r="C185" s="270"/>
      <c r="D185" s="270"/>
      <c r="E185" s="270"/>
    </row>
    <row r="186" spans="1:5" ht="17.25" customHeight="1">
      <c r="A186" s="270"/>
      <c r="B186" s="270"/>
      <c r="C186" s="270"/>
      <c r="D186" s="270"/>
      <c r="E186" s="270"/>
    </row>
    <row r="187" spans="1:5" ht="17.25" customHeight="1">
      <c r="A187" s="270"/>
      <c r="B187" s="270"/>
      <c r="C187" s="270"/>
      <c r="D187" s="270"/>
      <c r="E187" s="270"/>
    </row>
    <row r="188" spans="1:5" ht="17.25" customHeight="1">
      <c r="A188" s="270"/>
      <c r="B188" s="270"/>
      <c r="C188" s="270"/>
      <c r="D188" s="270"/>
      <c r="E188" s="270"/>
    </row>
    <row r="189" spans="1:5" ht="17.25" customHeight="1">
      <c r="A189" s="270"/>
      <c r="B189" s="270"/>
      <c r="C189" s="270"/>
      <c r="D189" s="270"/>
      <c r="E189" s="270"/>
    </row>
    <row r="190" spans="1:5" ht="17.25" customHeight="1">
      <c r="A190" s="270"/>
      <c r="B190" s="270"/>
      <c r="C190" s="270"/>
      <c r="D190" s="270"/>
      <c r="E190" s="270"/>
    </row>
    <row r="191" spans="1:5" ht="17.25" customHeight="1">
      <c r="A191" s="270"/>
      <c r="B191" s="270"/>
      <c r="C191" s="270"/>
      <c r="D191" s="270"/>
      <c r="E191" s="270"/>
    </row>
    <row r="192" spans="1:5" ht="17.25" customHeight="1">
      <c r="A192" s="270"/>
      <c r="B192" s="270"/>
      <c r="C192" s="270"/>
      <c r="D192" s="270"/>
      <c r="E192" s="270"/>
    </row>
    <row r="193" spans="1:39" ht="17.25" customHeight="1">
      <c r="A193" s="270"/>
      <c r="B193" s="270"/>
      <c r="C193" s="270"/>
      <c r="D193" s="270"/>
      <c r="E193" s="270"/>
    </row>
    <row r="194" spans="1:39" ht="17.25" customHeight="1">
      <c r="A194" s="270"/>
      <c r="B194" s="270"/>
      <c r="C194" s="270"/>
      <c r="D194" s="270"/>
      <c r="E194" s="270"/>
    </row>
    <row r="195" spans="1:39" ht="17.25" customHeight="1">
      <c r="A195" s="270"/>
      <c r="B195" s="270"/>
      <c r="C195" s="270"/>
      <c r="D195" s="270"/>
      <c r="E195" s="270"/>
    </row>
    <row r="196" spans="1:39" ht="17.25" customHeight="1">
      <c r="A196" s="270"/>
      <c r="B196" s="270"/>
      <c r="C196" s="270"/>
      <c r="D196" s="270"/>
      <c r="E196" s="270"/>
    </row>
    <row r="197" spans="1:39" ht="17.25" customHeight="1">
      <c r="A197" s="270"/>
      <c r="B197" s="270"/>
      <c r="C197" s="270"/>
      <c r="D197" s="270"/>
      <c r="E197" s="270"/>
    </row>
    <row r="198" spans="1:39" ht="17.25" customHeight="1">
      <c r="A198" s="270"/>
      <c r="B198" s="270"/>
      <c r="C198" s="270"/>
      <c r="D198" s="270"/>
      <c r="E198" s="270"/>
    </row>
    <row r="199" spans="1:39" ht="17.25" customHeight="1">
      <c r="A199" s="270"/>
      <c r="B199" s="270"/>
      <c r="C199" s="270"/>
      <c r="D199" s="270"/>
      <c r="E199" s="270"/>
    </row>
    <row r="200" spans="1:39" ht="17.25" customHeight="1">
      <c r="A200" s="270"/>
      <c r="B200" s="270"/>
      <c r="C200" s="270"/>
      <c r="D200" s="270"/>
      <c r="E200" s="270"/>
    </row>
    <row r="201" spans="1:39" ht="17.25" customHeight="1">
      <c r="A201" s="270"/>
      <c r="B201" s="270"/>
      <c r="C201" s="270"/>
      <c r="D201" s="270"/>
      <c r="E201" s="270"/>
    </row>
    <row r="202" spans="1:39" ht="17.25" customHeight="1">
      <c r="A202" s="270"/>
      <c r="B202" s="270"/>
      <c r="C202" s="270"/>
      <c r="D202" s="270"/>
      <c r="E202" s="270"/>
    </row>
    <row r="203" spans="1:39" ht="17.25" customHeight="1">
      <c r="A203" s="270"/>
      <c r="B203" s="270"/>
      <c r="C203" s="270"/>
      <c r="D203" s="270"/>
      <c r="E203" s="270"/>
    </row>
    <row r="204" spans="1:39" ht="17.25" customHeight="1">
      <c r="A204" s="270"/>
      <c r="B204" s="270"/>
      <c r="C204" s="270"/>
      <c r="D204" s="270"/>
      <c r="E204" s="270"/>
    </row>
    <row r="205" spans="1:39" ht="19.5" customHeight="1">
      <c r="A205" s="270"/>
      <c r="B205" s="270"/>
      <c r="C205" s="270"/>
      <c r="D205" s="270"/>
      <c r="E205" s="270"/>
      <c r="AB205" s="277"/>
      <c r="AC205" s="277"/>
      <c r="AD205" s="277"/>
      <c r="AE205" s="278"/>
      <c r="AF205" s="278"/>
      <c r="AG205" s="278"/>
      <c r="AH205" s="482"/>
      <c r="AI205" s="482"/>
      <c r="AJ205" s="320"/>
      <c r="AK205" s="320"/>
      <c r="AL205" s="320"/>
      <c r="AM205" s="320"/>
    </row>
    <row r="206" spans="1:39" ht="19.5" hidden="1" customHeight="1">
      <c r="A206" s="270"/>
      <c r="B206" s="270"/>
      <c r="C206" s="270"/>
      <c r="D206" s="270"/>
      <c r="E206" s="270" t="s">
        <v>396</v>
      </c>
      <c r="F206" s="270" t="s">
        <v>397</v>
      </c>
      <c r="G206" s="270" t="s">
        <v>398</v>
      </c>
      <c r="AB206" s="279"/>
      <c r="AC206" s="280"/>
      <c r="AD206" s="280"/>
      <c r="AE206" s="280"/>
    </row>
    <row r="207" spans="1:39" ht="19.5" hidden="1" customHeight="1">
      <c r="A207" s="270"/>
      <c r="B207" s="270">
        <v>1</v>
      </c>
      <c r="C207" s="270">
        <v>13000</v>
      </c>
      <c r="D207" s="270">
        <v>13390</v>
      </c>
      <c r="E207" s="270">
        <v>6700</v>
      </c>
      <c r="F207" s="270">
        <v>13825</v>
      </c>
      <c r="G207" s="270">
        <v>14170</v>
      </c>
    </row>
    <row r="208" spans="1:39" ht="17.25" hidden="1" customHeight="1">
      <c r="A208" s="270"/>
      <c r="B208" s="270">
        <v>2</v>
      </c>
      <c r="C208" s="270">
        <v>13390</v>
      </c>
      <c r="D208" s="270">
        <v>13780</v>
      </c>
      <c r="E208" s="270">
        <v>6900</v>
      </c>
      <c r="F208" s="270">
        <v>14238</v>
      </c>
      <c r="G208" s="270">
        <v>14600</v>
      </c>
    </row>
    <row r="209" spans="1:40" ht="17.25" hidden="1" customHeight="1">
      <c r="A209" s="270"/>
      <c r="B209" s="270">
        <v>3</v>
      </c>
      <c r="C209" s="270">
        <v>13780</v>
      </c>
      <c r="D209" s="270">
        <v>14170</v>
      </c>
      <c r="E209" s="270">
        <v>7100</v>
      </c>
      <c r="F209" s="270">
        <v>14650</v>
      </c>
      <c r="G209" s="270">
        <v>15030</v>
      </c>
      <c r="AD209" s="276"/>
      <c r="AE209" s="276"/>
      <c r="AF209" s="276"/>
      <c r="AG209" s="276"/>
      <c r="AH209" s="276"/>
      <c r="AI209" s="276"/>
      <c r="AJ209" s="276"/>
      <c r="AK209" s="276"/>
      <c r="AL209" s="276"/>
      <c r="AM209" s="276"/>
      <c r="AN209" s="276"/>
    </row>
    <row r="210" spans="1:40" ht="17.25" hidden="1" customHeight="1">
      <c r="A210" s="270"/>
      <c r="B210" s="270">
        <v>4</v>
      </c>
      <c r="C210" s="270">
        <v>14170</v>
      </c>
      <c r="D210" s="270">
        <v>14600</v>
      </c>
      <c r="E210" s="270">
        <v>7300</v>
      </c>
      <c r="F210" s="270">
        <v>15063</v>
      </c>
      <c r="G210" s="270">
        <v>15460</v>
      </c>
      <c r="AD210" s="276"/>
      <c r="AE210" s="276"/>
      <c r="AF210" s="276"/>
      <c r="AG210" s="276"/>
      <c r="AH210" s="276"/>
      <c r="AI210" s="276"/>
      <c r="AJ210" s="276"/>
      <c r="AK210" s="276"/>
      <c r="AL210" s="276"/>
      <c r="AM210" s="276"/>
      <c r="AN210" s="276"/>
    </row>
    <row r="211" spans="1:40" ht="17.25" hidden="1" customHeight="1">
      <c r="A211" s="270"/>
      <c r="B211" s="270">
        <v>5</v>
      </c>
      <c r="C211" s="270">
        <v>14600</v>
      </c>
      <c r="D211" s="270">
        <v>15030</v>
      </c>
      <c r="E211" s="270">
        <v>7520</v>
      </c>
      <c r="F211" s="270">
        <v>15517</v>
      </c>
      <c r="G211" s="270">
        <v>15930</v>
      </c>
      <c r="AD211" s="276"/>
      <c r="AE211" s="276"/>
      <c r="AF211" s="276"/>
      <c r="AG211" s="276"/>
      <c r="AH211" s="276"/>
      <c r="AI211" s="276"/>
      <c r="AJ211" s="276"/>
      <c r="AK211" s="276"/>
      <c r="AL211" s="276"/>
      <c r="AM211" s="276"/>
      <c r="AN211" s="276"/>
    </row>
    <row r="212" spans="1:40" ht="17.25" hidden="1" customHeight="1">
      <c r="A212" s="270"/>
      <c r="B212" s="270">
        <v>6</v>
      </c>
      <c r="C212" s="270">
        <v>15030</v>
      </c>
      <c r="D212" s="270">
        <v>15460</v>
      </c>
      <c r="E212" s="270">
        <v>7740</v>
      </c>
      <c r="F212" s="270">
        <v>15971</v>
      </c>
      <c r="G212" s="270">
        <v>16400</v>
      </c>
      <c r="AD212" s="276"/>
      <c r="AE212" s="276"/>
      <c r="AF212" s="276"/>
      <c r="AG212" s="276"/>
      <c r="AH212" s="276"/>
      <c r="AI212" s="276"/>
      <c r="AJ212" s="276"/>
      <c r="AK212" s="276"/>
      <c r="AL212" s="276"/>
      <c r="AM212" s="276"/>
      <c r="AN212" s="276"/>
    </row>
    <row r="213" spans="1:40" ht="17.25" hidden="1" customHeight="1">
      <c r="A213" s="270"/>
      <c r="B213" s="270">
        <v>7</v>
      </c>
      <c r="C213" s="270">
        <v>15460</v>
      </c>
      <c r="D213" s="270">
        <v>15930</v>
      </c>
      <c r="E213" s="270">
        <v>7960</v>
      </c>
      <c r="F213" s="270">
        <v>16425</v>
      </c>
      <c r="G213" s="270">
        <v>16870</v>
      </c>
      <c r="AD213" s="276"/>
      <c r="AE213" s="276"/>
      <c r="AF213" s="276"/>
      <c r="AG213" s="276"/>
      <c r="AH213" s="276"/>
      <c r="AI213" s="276"/>
      <c r="AJ213" s="276"/>
      <c r="AK213" s="276"/>
      <c r="AL213" s="276"/>
      <c r="AM213" s="276"/>
      <c r="AN213" s="276"/>
    </row>
    <row r="214" spans="1:40" ht="17.25" hidden="1" customHeight="1">
      <c r="A214" s="270"/>
      <c r="B214" s="270">
        <v>8</v>
      </c>
      <c r="C214" s="270">
        <v>15930</v>
      </c>
      <c r="D214" s="270">
        <v>16400</v>
      </c>
      <c r="E214" s="270">
        <v>8200</v>
      </c>
      <c r="F214" s="270">
        <v>16920</v>
      </c>
      <c r="G214" s="270">
        <v>17380</v>
      </c>
      <c r="AD214" s="276"/>
      <c r="AE214" s="276"/>
      <c r="AF214" s="276"/>
      <c r="AG214" s="276"/>
      <c r="AH214" s="276"/>
      <c r="AI214" s="276"/>
      <c r="AJ214" s="276"/>
      <c r="AK214" s="276"/>
      <c r="AL214" s="276"/>
      <c r="AM214" s="276"/>
      <c r="AN214" s="276"/>
    </row>
    <row r="215" spans="1:40" ht="17.25" hidden="1" customHeight="1">
      <c r="A215" s="270"/>
      <c r="B215" s="270">
        <v>9</v>
      </c>
      <c r="C215" s="270">
        <v>16400</v>
      </c>
      <c r="D215" s="270">
        <v>16870</v>
      </c>
      <c r="E215" s="270">
        <v>8440</v>
      </c>
      <c r="F215" s="270">
        <v>17415</v>
      </c>
      <c r="G215" s="270">
        <v>17890</v>
      </c>
      <c r="AD215" s="276"/>
      <c r="AE215" s="276"/>
      <c r="AF215" s="276"/>
      <c r="AG215" s="276"/>
      <c r="AH215" s="276"/>
      <c r="AI215" s="276"/>
      <c r="AJ215" s="276"/>
      <c r="AK215" s="276"/>
      <c r="AL215" s="276"/>
      <c r="AM215" s="276"/>
      <c r="AN215" s="276"/>
    </row>
    <row r="216" spans="1:40" ht="17.25" hidden="1" customHeight="1">
      <c r="A216" s="270"/>
      <c r="B216" s="270">
        <v>10</v>
      </c>
      <c r="C216" s="270">
        <v>16870</v>
      </c>
      <c r="D216" s="270">
        <v>17380</v>
      </c>
      <c r="E216" s="270">
        <v>8680</v>
      </c>
      <c r="F216" s="270">
        <v>17910</v>
      </c>
      <c r="G216" s="270">
        <v>18400</v>
      </c>
      <c r="Z216" s="276"/>
      <c r="AA216" s="276"/>
      <c r="AB216" s="276"/>
      <c r="AC216" s="276"/>
      <c r="AD216" s="276"/>
      <c r="AE216" s="276"/>
      <c r="AF216" s="276"/>
      <c r="AG216" s="276"/>
      <c r="AH216" s="276"/>
      <c r="AI216" s="276"/>
      <c r="AJ216" s="276"/>
      <c r="AK216" s="276"/>
      <c r="AL216" s="276"/>
      <c r="AM216" s="276"/>
      <c r="AN216" s="276"/>
    </row>
    <row r="217" spans="1:40" ht="17.25" hidden="1" customHeight="1">
      <c r="A217" s="270"/>
      <c r="B217" s="270">
        <v>11</v>
      </c>
      <c r="C217" s="270">
        <v>17380</v>
      </c>
      <c r="D217" s="270">
        <v>17890</v>
      </c>
      <c r="E217" s="270">
        <v>8940</v>
      </c>
      <c r="F217" s="270">
        <v>18447</v>
      </c>
      <c r="G217" s="270">
        <v>18950</v>
      </c>
      <c r="AD217" s="276"/>
      <c r="AE217" s="276"/>
      <c r="AF217" s="276"/>
      <c r="AG217" s="276"/>
      <c r="AH217" s="276"/>
      <c r="AI217" s="276"/>
      <c r="AJ217" s="276"/>
      <c r="AK217" s="276"/>
      <c r="AL217" s="276"/>
      <c r="AM217" s="276"/>
      <c r="AN217" s="276"/>
    </row>
    <row r="218" spans="1:40" ht="17.25" hidden="1" customHeight="1">
      <c r="A218" s="270"/>
      <c r="B218" s="270">
        <v>12</v>
      </c>
      <c r="C218" s="270">
        <v>17890</v>
      </c>
      <c r="D218" s="270">
        <v>18400</v>
      </c>
      <c r="E218" s="270">
        <v>9200</v>
      </c>
      <c r="F218" s="270">
        <v>18984</v>
      </c>
      <c r="G218" s="270">
        <v>19500</v>
      </c>
      <c r="AD218" s="276"/>
      <c r="AE218" s="276"/>
      <c r="AF218" s="276"/>
      <c r="AG218" s="276"/>
      <c r="AH218" s="276"/>
      <c r="AI218" s="276"/>
      <c r="AJ218" s="276"/>
      <c r="AK218" s="276"/>
      <c r="AL218" s="276"/>
      <c r="AM218" s="276"/>
      <c r="AN218" s="276"/>
    </row>
    <row r="219" spans="1:40" ht="17.25" hidden="1" customHeight="1">
      <c r="A219" s="270"/>
      <c r="B219" s="270">
        <v>13</v>
      </c>
      <c r="C219" s="270">
        <v>18400</v>
      </c>
      <c r="D219" s="270">
        <v>18950</v>
      </c>
      <c r="E219" s="270">
        <v>9460</v>
      </c>
      <c r="F219" s="270">
        <v>19520</v>
      </c>
      <c r="G219" s="270">
        <v>20050</v>
      </c>
      <c r="AD219" s="276"/>
      <c r="AE219" s="276"/>
      <c r="AF219" s="276"/>
      <c r="AG219" s="276"/>
      <c r="AH219" s="276"/>
      <c r="AI219" s="276"/>
      <c r="AJ219" s="276"/>
      <c r="AK219" s="276"/>
      <c r="AL219" s="276"/>
      <c r="AM219" s="276"/>
      <c r="AN219" s="276"/>
    </row>
    <row r="220" spans="1:40" ht="17.25" hidden="1" customHeight="1">
      <c r="A220" s="270"/>
      <c r="B220" s="270">
        <v>14</v>
      </c>
      <c r="C220" s="270">
        <v>18950</v>
      </c>
      <c r="D220" s="270">
        <v>19500</v>
      </c>
      <c r="E220" s="270">
        <v>9740</v>
      </c>
      <c r="F220" s="270">
        <v>20098</v>
      </c>
      <c r="G220" s="270">
        <v>20640</v>
      </c>
      <c r="AD220" s="276"/>
      <c r="AE220" s="276"/>
      <c r="AF220" s="276"/>
      <c r="AG220" s="276"/>
      <c r="AH220" s="276"/>
      <c r="AI220" s="276"/>
      <c r="AJ220" s="276"/>
      <c r="AK220" s="276"/>
      <c r="AL220" s="276"/>
      <c r="AM220" s="276"/>
      <c r="AN220" s="276"/>
    </row>
    <row r="221" spans="1:40" ht="17.25" hidden="1" customHeight="1">
      <c r="A221" s="270"/>
      <c r="B221" s="270">
        <v>15</v>
      </c>
      <c r="C221" s="270">
        <v>19500</v>
      </c>
      <c r="D221" s="270">
        <v>20050</v>
      </c>
      <c r="E221" s="270">
        <v>10020</v>
      </c>
      <c r="F221" s="270">
        <v>20676</v>
      </c>
      <c r="G221" s="270">
        <v>21230</v>
      </c>
      <c r="Z221" s="289"/>
      <c r="AA221" s="281"/>
      <c r="AB221" s="281"/>
      <c r="AC221" s="281"/>
      <c r="AD221" s="276"/>
      <c r="AE221" s="276"/>
      <c r="AF221" s="276"/>
      <c r="AG221" s="276"/>
      <c r="AH221" s="276"/>
      <c r="AI221" s="276"/>
      <c r="AJ221" s="276"/>
      <c r="AK221" s="276"/>
      <c r="AL221" s="276"/>
      <c r="AM221" s="276"/>
      <c r="AN221" s="276"/>
    </row>
    <row r="222" spans="1:40" ht="17.25" hidden="1" customHeight="1">
      <c r="A222" s="270"/>
      <c r="B222" s="270">
        <v>16</v>
      </c>
      <c r="C222" s="270">
        <v>20050</v>
      </c>
      <c r="D222" s="270">
        <v>20640</v>
      </c>
      <c r="E222" s="270">
        <v>10300</v>
      </c>
      <c r="F222" s="270">
        <v>21253</v>
      </c>
      <c r="G222" s="270">
        <v>21820</v>
      </c>
      <c r="AD222" s="276"/>
      <c r="AE222" s="276"/>
      <c r="AF222" s="276"/>
      <c r="AG222" s="276"/>
      <c r="AH222" s="276"/>
      <c r="AI222" s="276"/>
      <c r="AJ222" s="276"/>
      <c r="AK222" s="276"/>
      <c r="AL222" s="276"/>
      <c r="AM222" s="276"/>
      <c r="AN222" s="276"/>
    </row>
    <row r="223" spans="1:40" ht="17.25" hidden="1" customHeight="1">
      <c r="A223" s="270"/>
      <c r="B223" s="270">
        <v>17</v>
      </c>
      <c r="C223" s="270">
        <v>20640</v>
      </c>
      <c r="D223" s="270">
        <v>21230</v>
      </c>
      <c r="E223" s="270">
        <v>10600</v>
      </c>
      <c r="F223" s="270">
        <v>21872</v>
      </c>
      <c r="G223" s="270">
        <v>22460</v>
      </c>
      <c r="AD223" s="276"/>
      <c r="AE223" s="276"/>
      <c r="AF223" s="276"/>
      <c r="AG223" s="276"/>
      <c r="AH223" s="276"/>
      <c r="AI223" s="276"/>
      <c r="AJ223" s="276"/>
      <c r="AK223" s="276"/>
      <c r="AL223" s="276"/>
      <c r="AM223" s="276"/>
      <c r="AN223" s="276"/>
    </row>
    <row r="224" spans="1:40" ht="17.25" hidden="1" customHeight="1">
      <c r="A224" s="270"/>
      <c r="B224" s="270">
        <v>18</v>
      </c>
      <c r="C224" s="270">
        <v>21230</v>
      </c>
      <c r="D224" s="270">
        <v>21820</v>
      </c>
      <c r="E224" s="270">
        <v>10900</v>
      </c>
      <c r="F224" s="270">
        <v>22491</v>
      </c>
      <c r="G224" s="270">
        <v>23100</v>
      </c>
      <c r="AD224" s="276"/>
      <c r="AE224" s="276"/>
      <c r="AF224" s="276"/>
      <c r="AG224" s="276"/>
      <c r="AH224" s="276"/>
      <c r="AI224" s="276"/>
      <c r="AJ224" s="276"/>
      <c r="AK224" s="276"/>
      <c r="AL224" s="276"/>
      <c r="AM224" s="276"/>
      <c r="AN224" s="276"/>
    </row>
    <row r="225" spans="1:7" ht="17.25" hidden="1" customHeight="1">
      <c r="A225" s="270"/>
      <c r="B225" s="270">
        <v>19</v>
      </c>
      <c r="C225" s="270">
        <v>21820</v>
      </c>
      <c r="D225" s="270">
        <v>22460</v>
      </c>
      <c r="E225" s="270">
        <v>11200</v>
      </c>
      <c r="F225" s="270">
        <v>23111</v>
      </c>
      <c r="G225" s="270">
        <v>23740</v>
      </c>
    </row>
    <row r="226" spans="1:7" ht="17.25" hidden="1" customHeight="1">
      <c r="A226" s="270"/>
      <c r="B226" s="270">
        <v>20</v>
      </c>
      <c r="C226" s="270">
        <v>22460</v>
      </c>
      <c r="D226" s="270">
        <v>23100</v>
      </c>
      <c r="E226" s="270">
        <v>11530</v>
      </c>
      <c r="F226" s="270">
        <v>23792</v>
      </c>
      <c r="G226" s="270">
        <v>24440</v>
      </c>
    </row>
    <row r="227" spans="1:7" ht="17.25" hidden="1" customHeight="1">
      <c r="A227" s="270"/>
      <c r="B227" s="270">
        <v>21</v>
      </c>
      <c r="C227" s="270">
        <v>23100</v>
      </c>
      <c r="D227" s="270">
        <v>23740</v>
      </c>
      <c r="E227" s="270">
        <v>11860</v>
      </c>
      <c r="F227" s="270">
        <v>24473</v>
      </c>
      <c r="G227" s="270">
        <v>25140</v>
      </c>
    </row>
    <row r="228" spans="1:7" ht="17.25" hidden="1" customHeight="1">
      <c r="A228" s="270"/>
      <c r="B228" s="270">
        <v>22</v>
      </c>
      <c r="C228" s="270">
        <v>23740</v>
      </c>
      <c r="D228" s="270">
        <v>24440</v>
      </c>
      <c r="E228" s="270">
        <v>12190</v>
      </c>
      <c r="F228" s="270">
        <v>25154</v>
      </c>
      <c r="G228" s="270">
        <v>25840</v>
      </c>
    </row>
    <row r="229" spans="1:7" ht="17.25" hidden="1" customHeight="1">
      <c r="A229" s="270"/>
      <c r="B229" s="270">
        <v>23</v>
      </c>
      <c r="C229" s="270">
        <v>24440</v>
      </c>
      <c r="D229" s="270">
        <v>25140</v>
      </c>
      <c r="E229" s="270">
        <v>12550</v>
      </c>
      <c r="F229" s="270">
        <v>25897</v>
      </c>
      <c r="G229" s="270">
        <v>26600</v>
      </c>
    </row>
    <row r="230" spans="1:7" ht="17.25" hidden="1" customHeight="1">
      <c r="A230" s="270"/>
      <c r="B230" s="270">
        <v>24</v>
      </c>
      <c r="C230" s="270">
        <v>25140</v>
      </c>
      <c r="D230" s="270">
        <v>25840</v>
      </c>
      <c r="E230" s="270">
        <v>12910</v>
      </c>
      <c r="F230" s="270">
        <v>26639</v>
      </c>
      <c r="G230" s="270">
        <v>27360</v>
      </c>
    </row>
    <row r="231" spans="1:7" ht="17.25" hidden="1" customHeight="1">
      <c r="A231" s="270"/>
      <c r="B231" s="270">
        <v>25</v>
      </c>
      <c r="C231" s="270">
        <v>25840</v>
      </c>
      <c r="D231" s="270">
        <v>26600</v>
      </c>
      <c r="E231" s="270">
        <v>13270</v>
      </c>
      <c r="F231" s="270">
        <v>27382</v>
      </c>
      <c r="G231" s="270">
        <v>28120</v>
      </c>
    </row>
    <row r="232" spans="1:7" ht="17.25" hidden="1" customHeight="1">
      <c r="A232" s="270"/>
      <c r="B232" s="270">
        <v>26</v>
      </c>
      <c r="C232" s="270">
        <v>26600</v>
      </c>
      <c r="D232" s="270">
        <v>27360</v>
      </c>
      <c r="E232" s="270">
        <v>13660</v>
      </c>
      <c r="F232" s="270">
        <v>28187</v>
      </c>
      <c r="G232" s="270">
        <v>28940</v>
      </c>
    </row>
    <row r="233" spans="1:7" ht="17.25" hidden="1" customHeight="1">
      <c r="A233" s="270"/>
      <c r="B233" s="270">
        <v>27</v>
      </c>
      <c r="C233" s="270">
        <v>27360</v>
      </c>
      <c r="D233" s="270">
        <v>28120</v>
      </c>
      <c r="E233" s="270">
        <v>14050</v>
      </c>
      <c r="F233" s="270">
        <v>28992</v>
      </c>
      <c r="G233" s="270">
        <v>29760</v>
      </c>
    </row>
    <row r="234" spans="1:7" ht="17.25" hidden="1" customHeight="1">
      <c r="A234" s="270"/>
      <c r="B234" s="270">
        <v>28</v>
      </c>
      <c r="C234" s="270">
        <v>28120</v>
      </c>
      <c r="D234" s="270">
        <v>28940</v>
      </c>
      <c r="E234" s="270">
        <v>14440</v>
      </c>
      <c r="F234" s="270">
        <v>29796</v>
      </c>
      <c r="G234" s="270">
        <v>30580</v>
      </c>
    </row>
    <row r="235" spans="1:7" ht="17.25" hidden="1" customHeight="1">
      <c r="A235" s="270"/>
      <c r="B235" s="270">
        <v>29</v>
      </c>
      <c r="C235" s="270">
        <v>28940</v>
      </c>
      <c r="D235" s="270">
        <v>29760</v>
      </c>
      <c r="E235" s="270">
        <v>14860</v>
      </c>
      <c r="F235" s="270">
        <v>30663</v>
      </c>
      <c r="G235" s="270">
        <v>31460</v>
      </c>
    </row>
    <row r="236" spans="1:7" ht="17.25" hidden="1" customHeight="1">
      <c r="A236" s="270"/>
      <c r="B236" s="270">
        <v>30</v>
      </c>
      <c r="C236" s="270">
        <v>29760</v>
      </c>
      <c r="D236" s="270">
        <v>30580</v>
      </c>
      <c r="E236" s="270">
        <v>15280</v>
      </c>
      <c r="F236" s="270">
        <v>31529</v>
      </c>
      <c r="G236" s="270">
        <v>32340</v>
      </c>
    </row>
    <row r="237" spans="1:7" ht="17.25" hidden="1" customHeight="1">
      <c r="A237" s="270"/>
      <c r="B237" s="270">
        <v>31</v>
      </c>
      <c r="C237" s="270">
        <v>30580</v>
      </c>
      <c r="D237" s="270">
        <v>31460</v>
      </c>
      <c r="E237" s="270">
        <v>15700</v>
      </c>
      <c r="F237" s="270">
        <v>32396</v>
      </c>
      <c r="G237" s="270">
        <v>33220</v>
      </c>
    </row>
    <row r="238" spans="1:7" ht="17.25" hidden="1" customHeight="1">
      <c r="A238" s="270"/>
      <c r="B238" s="270">
        <v>32</v>
      </c>
      <c r="C238" s="270">
        <v>31460</v>
      </c>
      <c r="D238" s="270">
        <v>32340</v>
      </c>
      <c r="E238" s="270">
        <v>16150</v>
      </c>
      <c r="F238" s="270">
        <v>33325</v>
      </c>
      <c r="G238" s="270">
        <v>34170</v>
      </c>
    </row>
    <row r="239" spans="1:7" ht="17.25" hidden="1" customHeight="1">
      <c r="A239" s="270"/>
      <c r="B239" s="270">
        <v>33</v>
      </c>
      <c r="C239" s="270">
        <v>32340</v>
      </c>
      <c r="D239" s="270">
        <v>33220</v>
      </c>
      <c r="E239" s="270">
        <v>16600</v>
      </c>
      <c r="F239" s="270">
        <v>34253</v>
      </c>
      <c r="G239" s="270">
        <v>35120</v>
      </c>
    </row>
    <row r="240" spans="1:7" ht="17.25" hidden="1" customHeight="1">
      <c r="A240" s="270"/>
      <c r="B240" s="270">
        <v>34</v>
      </c>
      <c r="C240" s="270">
        <v>33220</v>
      </c>
      <c r="D240" s="270">
        <v>34170</v>
      </c>
      <c r="E240" s="270">
        <v>17050</v>
      </c>
      <c r="F240" s="270">
        <v>35182</v>
      </c>
      <c r="G240" s="270">
        <v>36070</v>
      </c>
    </row>
    <row r="241" spans="1:7" ht="17.25" hidden="1" customHeight="1">
      <c r="A241" s="270"/>
      <c r="B241" s="270">
        <v>35</v>
      </c>
      <c r="C241" s="270">
        <v>34170</v>
      </c>
      <c r="D241" s="270">
        <v>35120</v>
      </c>
      <c r="E241" s="270">
        <v>17540</v>
      </c>
      <c r="F241" s="270">
        <v>36193</v>
      </c>
      <c r="G241" s="270">
        <v>37100</v>
      </c>
    </row>
    <row r="242" spans="1:7" ht="17.25" hidden="1" customHeight="1">
      <c r="A242" s="270"/>
      <c r="B242" s="270">
        <v>36</v>
      </c>
      <c r="C242" s="270">
        <v>35120</v>
      </c>
      <c r="D242" s="270">
        <v>36070</v>
      </c>
      <c r="E242" s="270">
        <v>18030</v>
      </c>
      <c r="F242" s="270">
        <v>37204</v>
      </c>
      <c r="G242" s="270">
        <v>38130</v>
      </c>
    </row>
    <row r="243" spans="1:7" ht="17.25" hidden="1" customHeight="1">
      <c r="A243" s="270"/>
      <c r="B243" s="270">
        <v>37</v>
      </c>
      <c r="C243" s="270">
        <v>36070</v>
      </c>
      <c r="D243" s="347">
        <v>37100</v>
      </c>
      <c r="E243" s="270">
        <v>18520</v>
      </c>
      <c r="F243" s="270">
        <v>38215</v>
      </c>
      <c r="G243" s="270">
        <v>39160</v>
      </c>
    </row>
    <row r="244" spans="1:7" ht="17.25" hidden="1" customHeight="1">
      <c r="A244" s="270"/>
      <c r="B244" s="270">
        <v>38</v>
      </c>
      <c r="C244" s="347">
        <v>37100</v>
      </c>
      <c r="D244" s="270">
        <v>38130</v>
      </c>
      <c r="E244" s="270">
        <v>19050</v>
      </c>
      <c r="F244" s="270">
        <v>39309</v>
      </c>
      <c r="G244" s="270">
        <v>40270</v>
      </c>
    </row>
    <row r="245" spans="1:7" ht="17.25" hidden="1" customHeight="1">
      <c r="A245" s="270"/>
      <c r="B245" s="270">
        <v>39</v>
      </c>
      <c r="C245" s="270">
        <v>38130</v>
      </c>
      <c r="D245" s="270">
        <v>39160</v>
      </c>
      <c r="E245" s="270">
        <v>19580</v>
      </c>
      <c r="F245" s="270">
        <v>40402</v>
      </c>
      <c r="G245" s="270">
        <v>41380</v>
      </c>
    </row>
    <row r="246" spans="1:7" ht="17.25" hidden="1" customHeight="1">
      <c r="A246" s="270"/>
      <c r="B246" s="270">
        <v>40</v>
      </c>
      <c r="C246" s="270">
        <v>39160</v>
      </c>
      <c r="D246" s="270">
        <v>40270</v>
      </c>
      <c r="E246" s="270">
        <v>20110</v>
      </c>
      <c r="F246" s="270">
        <v>41495</v>
      </c>
      <c r="G246" s="270">
        <v>42490</v>
      </c>
    </row>
    <row r="247" spans="1:7" ht="17.25" hidden="1" customHeight="1">
      <c r="A247" s="270"/>
      <c r="B247" s="270">
        <v>41</v>
      </c>
      <c r="C247" s="270">
        <v>40270</v>
      </c>
      <c r="D247" s="270">
        <v>41380</v>
      </c>
      <c r="E247" s="270">
        <v>20680</v>
      </c>
      <c r="F247" s="270">
        <v>42672</v>
      </c>
      <c r="G247" s="270">
        <v>43680</v>
      </c>
    </row>
    <row r="248" spans="1:7" ht="17.25" hidden="1" customHeight="1">
      <c r="A248" s="270"/>
      <c r="B248" s="270">
        <v>42</v>
      </c>
      <c r="C248" s="270">
        <v>41380</v>
      </c>
      <c r="D248" s="270">
        <v>42490</v>
      </c>
      <c r="E248" s="270">
        <v>21250</v>
      </c>
      <c r="F248" s="270">
        <v>43849</v>
      </c>
      <c r="G248" s="270">
        <v>44870</v>
      </c>
    </row>
    <row r="249" spans="1:7" ht="17.25" hidden="1" customHeight="1">
      <c r="A249" s="270"/>
      <c r="B249" s="270">
        <v>43</v>
      </c>
      <c r="C249" s="270">
        <v>42490</v>
      </c>
      <c r="D249" s="270">
        <v>43680</v>
      </c>
      <c r="E249" s="270">
        <v>21820</v>
      </c>
      <c r="F249" s="270">
        <v>45025</v>
      </c>
      <c r="G249" s="270">
        <v>46060</v>
      </c>
    </row>
    <row r="250" spans="1:7" ht="17.25" hidden="1" customHeight="1">
      <c r="A250" s="270"/>
      <c r="B250" s="270">
        <v>44</v>
      </c>
      <c r="C250" s="270">
        <v>43680</v>
      </c>
      <c r="D250" s="270">
        <v>44870</v>
      </c>
      <c r="E250" s="270">
        <v>22430</v>
      </c>
      <c r="F250" s="270">
        <v>46283</v>
      </c>
      <c r="G250" s="270">
        <v>47330</v>
      </c>
    </row>
    <row r="251" spans="1:7" ht="17.25" hidden="1" customHeight="1">
      <c r="A251" s="270"/>
      <c r="B251" s="270">
        <v>45</v>
      </c>
      <c r="C251" s="270">
        <v>44870</v>
      </c>
      <c r="D251" s="270">
        <v>46060</v>
      </c>
      <c r="E251" s="270">
        <v>23040</v>
      </c>
      <c r="F251" s="270">
        <v>47541</v>
      </c>
      <c r="G251" s="270">
        <v>48600</v>
      </c>
    </row>
    <row r="252" spans="1:7" ht="17.25" hidden="1" customHeight="1">
      <c r="A252" s="270"/>
      <c r="B252" s="270">
        <v>46</v>
      </c>
      <c r="C252" s="270">
        <v>46060</v>
      </c>
      <c r="D252" s="270">
        <v>47330</v>
      </c>
      <c r="E252" s="270">
        <v>23650</v>
      </c>
      <c r="F252" s="270">
        <v>48801</v>
      </c>
      <c r="G252" s="270">
        <v>49870</v>
      </c>
    </row>
    <row r="253" spans="1:7" ht="17.25" hidden="1" customHeight="1">
      <c r="A253" s="270"/>
      <c r="B253" s="270">
        <v>47</v>
      </c>
      <c r="C253" s="270">
        <v>47330</v>
      </c>
      <c r="D253" s="270">
        <v>48600</v>
      </c>
      <c r="E253" s="270">
        <v>24300</v>
      </c>
      <c r="F253" s="270">
        <v>50142</v>
      </c>
      <c r="G253" s="270">
        <v>51230</v>
      </c>
    </row>
    <row r="254" spans="1:7" ht="17.25" hidden="1" customHeight="1">
      <c r="A254" s="270"/>
      <c r="B254" s="270">
        <v>48</v>
      </c>
      <c r="C254" s="270">
        <v>48600</v>
      </c>
      <c r="D254" s="270">
        <v>49870</v>
      </c>
      <c r="E254" s="270">
        <v>24950</v>
      </c>
      <c r="F254" s="270">
        <v>51483</v>
      </c>
      <c r="G254" s="270">
        <v>52590</v>
      </c>
    </row>
    <row r="255" spans="1:7" ht="17.25" hidden="1" customHeight="1">
      <c r="A255" s="270"/>
      <c r="B255" s="270">
        <v>49</v>
      </c>
      <c r="C255" s="270">
        <v>49870</v>
      </c>
      <c r="D255" s="270">
        <v>51230</v>
      </c>
      <c r="E255" s="270">
        <v>25600</v>
      </c>
      <c r="F255" s="270">
        <v>52824</v>
      </c>
      <c r="G255" s="270">
        <v>53950</v>
      </c>
    </row>
    <row r="256" spans="1:7" ht="17.25" hidden="1" customHeight="1">
      <c r="A256" s="270"/>
      <c r="B256" s="270">
        <v>50</v>
      </c>
      <c r="C256" s="270">
        <v>51230</v>
      </c>
      <c r="D256" s="270">
        <v>52590</v>
      </c>
      <c r="E256" s="270">
        <v>26300</v>
      </c>
      <c r="F256" s="270">
        <v>54268</v>
      </c>
      <c r="G256" s="270">
        <v>55410</v>
      </c>
    </row>
    <row r="257" spans="1:7" ht="17.25" hidden="1" customHeight="1">
      <c r="A257" s="270"/>
      <c r="B257" s="270">
        <v>51</v>
      </c>
      <c r="C257" s="270">
        <v>52590</v>
      </c>
      <c r="D257" s="270">
        <v>53950</v>
      </c>
      <c r="E257" s="270">
        <v>27000</v>
      </c>
      <c r="F257" s="270">
        <v>55713</v>
      </c>
      <c r="G257" s="270">
        <v>56870</v>
      </c>
    </row>
    <row r="258" spans="1:7" ht="17.25" hidden="1" customHeight="1">
      <c r="A258" s="270"/>
      <c r="B258" s="270">
        <v>52</v>
      </c>
      <c r="C258" s="270">
        <v>53950</v>
      </c>
      <c r="D258" s="270">
        <v>55410</v>
      </c>
      <c r="E258" s="270">
        <v>27700</v>
      </c>
      <c r="F258" s="270">
        <v>57157</v>
      </c>
      <c r="G258" s="270">
        <v>58330</v>
      </c>
    </row>
    <row r="259" spans="1:7" ht="17.25" hidden="1" customHeight="1">
      <c r="A259" s="270"/>
      <c r="B259" s="270">
        <v>53</v>
      </c>
      <c r="C259" s="270">
        <v>55410</v>
      </c>
      <c r="D259" s="270">
        <v>56870</v>
      </c>
      <c r="E259" s="270">
        <v>28450</v>
      </c>
      <c r="F259" s="270">
        <v>58705</v>
      </c>
      <c r="G259" s="270">
        <v>59890</v>
      </c>
    </row>
    <row r="260" spans="1:7" ht="17.25" hidden="1" customHeight="1">
      <c r="A260" s="270"/>
      <c r="B260" s="270">
        <v>54</v>
      </c>
      <c r="C260" s="270">
        <v>56870</v>
      </c>
      <c r="D260" s="270">
        <v>58330</v>
      </c>
      <c r="E260" s="270">
        <v>29200</v>
      </c>
      <c r="F260" s="270">
        <v>60252</v>
      </c>
      <c r="G260" s="270">
        <v>61450</v>
      </c>
    </row>
    <row r="261" spans="1:7" ht="17.25" hidden="1" customHeight="1">
      <c r="A261" s="270"/>
      <c r="B261" s="270">
        <v>55</v>
      </c>
      <c r="C261" s="270">
        <v>58330</v>
      </c>
      <c r="D261" s="270">
        <v>59890</v>
      </c>
      <c r="E261" s="270">
        <v>29950</v>
      </c>
      <c r="F261" s="270">
        <v>61801</v>
      </c>
      <c r="G261" s="270">
        <v>63010</v>
      </c>
    </row>
    <row r="262" spans="1:7" ht="17.25" hidden="1" customHeight="1">
      <c r="A262" s="270"/>
      <c r="B262" s="270">
        <v>56</v>
      </c>
      <c r="C262" s="270">
        <v>59890</v>
      </c>
      <c r="D262" s="270">
        <v>61450</v>
      </c>
      <c r="E262" s="270">
        <v>30750</v>
      </c>
      <c r="F262" s="270">
        <v>63451</v>
      </c>
      <c r="G262" s="270">
        <v>64670</v>
      </c>
    </row>
    <row r="263" spans="1:7" ht="17.25" hidden="1" customHeight="1">
      <c r="A263" s="270"/>
      <c r="B263" s="270">
        <v>57</v>
      </c>
      <c r="C263" s="270">
        <v>61450</v>
      </c>
      <c r="D263" s="270">
        <v>63010</v>
      </c>
      <c r="E263" s="270">
        <v>31550</v>
      </c>
      <c r="F263" s="270">
        <v>65102</v>
      </c>
      <c r="G263" s="270">
        <v>66330</v>
      </c>
    </row>
    <row r="264" spans="1:7" ht="17.25" hidden="1" customHeight="1">
      <c r="A264" s="270"/>
      <c r="B264" s="270">
        <v>58</v>
      </c>
      <c r="C264" s="270">
        <v>63010</v>
      </c>
      <c r="D264" s="270">
        <v>64670</v>
      </c>
      <c r="E264" s="270">
        <v>32350</v>
      </c>
      <c r="F264" s="270">
        <v>66753</v>
      </c>
      <c r="G264" s="270">
        <v>67990</v>
      </c>
    </row>
    <row r="265" spans="1:7" ht="17.25" hidden="1" customHeight="1">
      <c r="A265" s="270"/>
      <c r="B265" s="270">
        <v>59</v>
      </c>
      <c r="C265" s="270">
        <v>64670</v>
      </c>
      <c r="D265" s="270">
        <v>66330</v>
      </c>
      <c r="E265" s="270">
        <v>33200</v>
      </c>
      <c r="F265" s="270">
        <v>68506</v>
      </c>
      <c r="G265" s="270">
        <v>69750</v>
      </c>
    </row>
    <row r="266" spans="1:7" ht="17.25" hidden="1" customHeight="1">
      <c r="A266" s="270"/>
      <c r="B266" s="270">
        <v>60</v>
      </c>
      <c r="C266" s="270">
        <v>66330</v>
      </c>
      <c r="D266" s="270">
        <v>67990</v>
      </c>
      <c r="E266" s="270">
        <v>34050</v>
      </c>
      <c r="F266" s="270">
        <v>70261</v>
      </c>
      <c r="G266" s="270">
        <v>71510</v>
      </c>
    </row>
    <row r="267" spans="1:7" ht="17.25" hidden="1" customHeight="1">
      <c r="A267" s="270"/>
      <c r="B267" s="270">
        <v>61</v>
      </c>
      <c r="C267" s="270">
        <v>67990</v>
      </c>
      <c r="D267" s="270">
        <v>69750</v>
      </c>
      <c r="E267" s="270">
        <v>34900</v>
      </c>
      <c r="F267" s="270">
        <v>72014</v>
      </c>
      <c r="G267" s="270">
        <v>73270</v>
      </c>
    </row>
    <row r="268" spans="1:7" ht="17.25" hidden="1" customHeight="1">
      <c r="A268" s="270"/>
      <c r="B268" s="270">
        <v>62</v>
      </c>
      <c r="C268" s="270">
        <v>69750</v>
      </c>
      <c r="D268" s="270">
        <v>71510</v>
      </c>
      <c r="E268" s="270">
        <v>35800</v>
      </c>
      <c r="F268" s="270">
        <v>73871</v>
      </c>
      <c r="G268" s="270">
        <v>75150</v>
      </c>
    </row>
    <row r="269" spans="1:7" ht="17.25" hidden="1" customHeight="1">
      <c r="A269" s="270"/>
      <c r="B269" s="270">
        <v>63</v>
      </c>
      <c r="C269" s="270">
        <v>71510</v>
      </c>
      <c r="D269" s="270">
        <v>73270</v>
      </c>
      <c r="E269" s="270">
        <v>36700</v>
      </c>
      <c r="F269" s="270">
        <v>75728</v>
      </c>
      <c r="G269" s="270">
        <v>77030</v>
      </c>
    </row>
    <row r="270" spans="1:7" ht="17.25" hidden="1" customHeight="1">
      <c r="A270" s="270"/>
      <c r="B270" s="270">
        <v>64</v>
      </c>
      <c r="C270" s="270">
        <v>73270</v>
      </c>
      <c r="D270" s="270">
        <v>75150</v>
      </c>
      <c r="E270" s="270">
        <v>37600</v>
      </c>
      <c r="F270" s="270">
        <v>77585</v>
      </c>
      <c r="G270" s="270">
        <v>78910</v>
      </c>
    </row>
    <row r="271" spans="1:7" ht="17.25" hidden="1" customHeight="1">
      <c r="A271" s="270"/>
      <c r="B271" s="270">
        <v>65</v>
      </c>
      <c r="C271" s="270">
        <v>75150</v>
      </c>
      <c r="D271" s="270">
        <v>77030</v>
      </c>
      <c r="E271" s="270">
        <v>38570</v>
      </c>
      <c r="F271" s="270">
        <v>79587</v>
      </c>
      <c r="G271" s="270">
        <v>80930</v>
      </c>
    </row>
    <row r="272" spans="1:7" ht="17.25" hidden="1" customHeight="1">
      <c r="A272" s="270"/>
      <c r="B272" s="270">
        <v>66</v>
      </c>
      <c r="C272" s="270">
        <v>77030</v>
      </c>
      <c r="D272" s="270">
        <v>78910</v>
      </c>
      <c r="E272" s="270">
        <v>39540</v>
      </c>
      <c r="F272" s="270">
        <v>81588</v>
      </c>
      <c r="G272" s="270">
        <v>82950</v>
      </c>
    </row>
    <row r="273" spans="1:7" ht="17.25" hidden="1" customHeight="1">
      <c r="A273" s="270"/>
      <c r="B273" s="270">
        <v>67</v>
      </c>
      <c r="C273" s="270">
        <v>78910</v>
      </c>
      <c r="D273" s="270">
        <v>80930</v>
      </c>
      <c r="E273" s="270">
        <v>40510</v>
      </c>
      <c r="F273" s="270">
        <v>83590</v>
      </c>
      <c r="G273" s="270">
        <v>84970</v>
      </c>
    </row>
    <row r="274" spans="1:7" ht="17.25" hidden="1" customHeight="1">
      <c r="A274" s="270"/>
      <c r="B274" s="270">
        <v>68</v>
      </c>
      <c r="C274" s="270">
        <v>80930</v>
      </c>
      <c r="D274" s="270">
        <v>82950</v>
      </c>
      <c r="E274" s="270">
        <v>41550</v>
      </c>
      <c r="F274" s="270">
        <v>85736</v>
      </c>
      <c r="G274" s="270">
        <v>87130</v>
      </c>
    </row>
    <row r="275" spans="1:7" ht="17.25" hidden="1" customHeight="1">
      <c r="A275" s="270"/>
      <c r="B275" s="270">
        <v>69</v>
      </c>
      <c r="C275" s="270">
        <v>82950</v>
      </c>
      <c r="D275" s="270">
        <v>84970</v>
      </c>
      <c r="E275" s="270">
        <v>42590</v>
      </c>
      <c r="F275" s="270">
        <v>87882</v>
      </c>
      <c r="G275" s="270">
        <v>89290</v>
      </c>
    </row>
    <row r="276" spans="1:7" ht="17.25" hidden="1" customHeight="1">
      <c r="A276" s="270"/>
      <c r="B276" s="270">
        <v>70</v>
      </c>
      <c r="C276" s="270">
        <v>84970</v>
      </c>
      <c r="D276" s="270">
        <v>87130</v>
      </c>
      <c r="E276" s="270">
        <v>43630</v>
      </c>
      <c r="F276" s="270">
        <v>90028</v>
      </c>
      <c r="G276" s="270">
        <v>91450</v>
      </c>
    </row>
    <row r="277" spans="1:7" ht="17.25" hidden="1" customHeight="1">
      <c r="A277" s="270"/>
      <c r="B277" s="270">
        <v>71</v>
      </c>
      <c r="C277" s="270">
        <v>87130</v>
      </c>
      <c r="D277" s="270">
        <v>89290</v>
      </c>
      <c r="E277" s="270">
        <v>44740</v>
      </c>
      <c r="F277" s="270">
        <v>92318</v>
      </c>
      <c r="G277" s="270">
        <v>93780</v>
      </c>
    </row>
    <row r="278" spans="1:7" ht="17.25" hidden="1" customHeight="1">
      <c r="A278" s="270"/>
      <c r="B278" s="270">
        <v>72</v>
      </c>
      <c r="C278" s="270">
        <v>89290</v>
      </c>
      <c r="D278" s="270">
        <v>91450</v>
      </c>
      <c r="E278" s="270">
        <v>45850</v>
      </c>
      <c r="F278" s="270">
        <v>94609</v>
      </c>
      <c r="G278" s="270">
        <v>96110</v>
      </c>
    </row>
    <row r="279" spans="1:7" ht="17.25" hidden="1" customHeight="1">
      <c r="A279" s="270"/>
      <c r="B279" s="270">
        <v>73</v>
      </c>
      <c r="C279" s="270">
        <v>91450</v>
      </c>
      <c r="D279" s="270">
        <v>93780</v>
      </c>
      <c r="E279" s="270">
        <v>46960</v>
      </c>
      <c r="F279" s="270">
        <v>96899</v>
      </c>
      <c r="G279" s="270">
        <v>98440</v>
      </c>
    </row>
    <row r="280" spans="1:7" ht="17.25" hidden="1" customHeight="1">
      <c r="A280" s="270"/>
      <c r="B280" s="270">
        <v>74</v>
      </c>
      <c r="C280" s="270">
        <v>93780</v>
      </c>
      <c r="D280" s="270">
        <v>96110</v>
      </c>
      <c r="E280" s="270">
        <v>48160</v>
      </c>
      <c r="F280" s="270">
        <v>99375</v>
      </c>
      <c r="G280" s="270">
        <v>100770</v>
      </c>
    </row>
    <row r="281" spans="1:7" ht="17.25" hidden="1" customHeight="1">
      <c r="A281" s="270"/>
      <c r="B281" s="270">
        <v>75</v>
      </c>
      <c r="C281" s="270">
        <v>96110</v>
      </c>
      <c r="D281" s="270">
        <v>98440</v>
      </c>
      <c r="E281" s="270">
        <v>49360</v>
      </c>
      <c r="F281" s="270">
        <v>101852</v>
      </c>
      <c r="G281" s="270">
        <v>103290</v>
      </c>
    </row>
    <row r="282" spans="1:7" ht="17.25" hidden="1" customHeight="1">
      <c r="A282" s="270"/>
      <c r="B282" s="270">
        <v>76</v>
      </c>
      <c r="C282" s="270">
        <v>98440</v>
      </c>
      <c r="D282" s="270">
        <v>100770</v>
      </c>
      <c r="E282" s="270">
        <v>50560</v>
      </c>
      <c r="F282" s="270">
        <v>104328</v>
      </c>
      <c r="G282" s="270">
        <v>105810</v>
      </c>
    </row>
    <row r="283" spans="1:7" ht="17.25" hidden="1" customHeight="1">
      <c r="A283" s="270"/>
      <c r="B283" s="270">
        <v>77</v>
      </c>
      <c r="C283" s="270">
        <v>100770</v>
      </c>
      <c r="D283" s="270">
        <v>103290</v>
      </c>
      <c r="E283" s="270">
        <v>51760</v>
      </c>
      <c r="F283" s="270">
        <v>106804</v>
      </c>
      <c r="G283" s="270">
        <v>108330</v>
      </c>
    </row>
    <row r="284" spans="1:7" ht="17.25" hidden="1" customHeight="1">
      <c r="A284" s="270"/>
      <c r="B284" s="270">
        <v>78</v>
      </c>
      <c r="C284" s="270">
        <v>103290</v>
      </c>
      <c r="D284" s="270">
        <v>105810</v>
      </c>
      <c r="E284" s="270">
        <v>53060</v>
      </c>
      <c r="F284" s="270">
        <v>109486</v>
      </c>
      <c r="G284" s="270">
        <v>110850</v>
      </c>
    </row>
    <row r="285" spans="1:7" ht="17.25" hidden="1" customHeight="1">
      <c r="A285" s="270"/>
      <c r="B285" s="270">
        <v>78</v>
      </c>
      <c r="C285" s="270">
        <v>105810</v>
      </c>
      <c r="D285" s="270">
        <v>108330</v>
      </c>
      <c r="E285" s="270">
        <v>54360</v>
      </c>
      <c r="F285" s="270">
        <v>112169</v>
      </c>
      <c r="G285" s="270">
        <v>110850</v>
      </c>
    </row>
    <row r="286" spans="1:7" ht="17.25" hidden="1" customHeight="1">
      <c r="A286" s="270"/>
      <c r="B286" s="270">
        <v>78</v>
      </c>
      <c r="C286" s="270">
        <v>108330</v>
      </c>
      <c r="D286" s="270">
        <v>110850</v>
      </c>
      <c r="E286" s="270">
        <v>55660</v>
      </c>
      <c r="F286" s="270">
        <v>114851</v>
      </c>
      <c r="G286" s="270">
        <v>110850</v>
      </c>
    </row>
    <row r="287" spans="1:7" ht="17.25" hidden="1" customHeight="1">
      <c r="A287" s="270"/>
      <c r="B287" s="270"/>
      <c r="C287" s="270">
        <v>110850</v>
      </c>
      <c r="D287" s="270">
        <v>110850</v>
      </c>
      <c r="E287" s="270"/>
    </row>
    <row r="288" spans="1:7" ht="17.25" hidden="1" customHeight="1">
      <c r="A288" s="270"/>
      <c r="B288" s="270"/>
      <c r="C288" s="270"/>
      <c r="D288" s="270">
        <v>110850</v>
      </c>
      <c r="E288" s="270"/>
    </row>
    <row r="289" spans="1:5" ht="17.25" hidden="1" customHeight="1">
      <c r="A289" s="270"/>
      <c r="B289" s="270"/>
      <c r="C289" s="270"/>
      <c r="D289" s="270"/>
      <c r="E289" s="270"/>
    </row>
    <row r="290" spans="1:5" ht="17.25" hidden="1" customHeight="1">
      <c r="A290" s="270"/>
      <c r="B290" s="270"/>
      <c r="C290" s="270"/>
      <c r="D290" s="270"/>
      <c r="E290" s="270"/>
    </row>
    <row r="291" spans="1:5" ht="17.25" hidden="1" customHeight="1">
      <c r="A291" s="270"/>
      <c r="B291" s="270"/>
      <c r="C291" s="270"/>
      <c r="D291" s="270"/>
      <c r="E291" s="270"/>
    </row>
    <row r="292" spans="1:5" ht="17.25" hidden="1" customHeight="1">
      <c r="A292" s="270"/>
      <c r="B292" s="270"/>
      <c r="C292" s="270"/>
      <c r="D292" s="270"/>
      <c r="E292" s="270"/>
    </row>
    <row r="293" spans="1:5" ht="17.25" hidden="1" customHeight="1">
      <c r="A293" s="270"/>
      <c r="B293" s="270"/>
      <c r="C293" s="270"/>
      <c r="D293" s="270"/>
      <c r="E293" s="270"/>
    </row>
    <row r="294" spans="1:5" ht="17.25" hidden="1" customHeight="1">
      <c r="A294" s="270"/>
      <c r="B294" s="270"/>
      <c r="C294" s="270"/>
      <c r="D294" s="270"/>
      <c r="E294" s="270"/>
    </row>
    <row r="295" spans="1:5" ht="17.25" hidden="1" customHeight="1">
      <c r="A295" s="270"/>
      <c r="B295" s="270"/>
      <c r="C295" s="270"/>
      <c r="D295" s="270"/>
      <c r="E295" s="270"/>
    </row>
    <row r="296" spans="1:5" ht="17.25" hidden="1" customHeight="1">
      <c r="A296" s="270"/>
      <c r="B296" s="270"/>
      <c r="C296" s="270"/>
      <c r="D296" s="270"/>
      <c r="E296" s="270"/>
    </row>
    <row r="297" spans="1:5" ht="17.25" hidden="1" customHeight="1">
      <c r="A297" s="270"/>
      <c r="B297" s="270"/>
      <c r="C297" s="270"/>
      <c r="D297" s="270"/>
      <c r="E297" s="270"/>
    </row>
    <row r="298" spans="1:5" ht="17.25" hidden="1" customHeight="1">
      <c r="A298" s="270"/>
      <c r="B298" s="270"/>
      <c r="C298" s="270"/>
      <c r="D298" s="270"/>
      <c r="E298" s="270"/>
    </row>
    <row r="299" spans="1:5" ht="17.25" hidden="1" customHeight="1">
      <c r="A299" s="270"/>
      <c r="B299" s="270"/>
      <c r="C299" s="270"/>
      <c r="D299" s="270"/>
      <c r="E299" s="270"/>
    </row>
    <row r="300" spans="1:5" ht="17.25" hidden="1" customHeight="1">
      <c r="A300" s="270"/>
      <c r="B300" s="270"/>
      <c r="C300" s="270"/>
      <c r="D300" s="270"/>
      <c r="E300" s="270"/>
    </row>
    <row r="301" spans="1:5" ht="17.25" hidden="1" customHeight="1">
      <c r="A301" s="270"/>
      <c r="B301" s="270"/>
      <c r="C301" s="270"/>
      <c r="D301" s="270"/>
      <c r="E301" s="270"/>
    </row>
    <row r="302" spans="1:5" ht="17.25" hidden="1" customHeight="1">
      <c r="A302" s="270"/>
      <c r="B302" s="270"/>
      <c r="C302" s="270"/>
      <c r="D302" s="270"/>
      <c r="E302" s="270"/>
    </row>
    <row r="303" spans="1:5" ht="17.25" customHeight="1">
      <c r="A303" s="270"/>
      <c r="B303" s="270"/>
      <c r="C303" s="270"/>
      <c r="D303" s="270"/>
      <c r="E303" s="270"/>
    </row>
    <row r="304" spans="1:5" ht="17.25" customHeight="1">
      <c r="A304" s="270"/>
      <c r="B304" s="270"/>
      <c r="C304" s="270"/>
      <c r="D304" s="270"/>
      <c r="E304" s="270"/>
    </row>
    <row r="305" spans="1:5" ht="17.25" customHeight="1">
      <c r="A305" s="270"/>
      <c r="B305" s="270"/>
      <c r="C305" s="270"/>
      <c r="D305" s="270"/>
      <c r="E305" s="270"/>
    </row>
    <row r="306" spans="1:5" ht="17.25" customHeight="1">
      <c r="A306" s="270"/>
      <c r="B306" s="270"/>
      <c r="C306" s="270"/>
      <c r="D306" s="270"/>
      <c r="E306" s="270"/>
    </row>
    <row r="307" spans="1:5" ht="17.25" customHeight="1">
      <c r="A307" s="270"/>
      <c r="B307" s="270"/>
      <c r="C307" s="270"/>
      <c r="D307" s="270"/>
      <c r="E307" s="270"/>
    </row>
    <row r="308" spans="1:5" ht="17.25" customHeight="1">
      <c r="A308" s="270"/>
      <c r="B308" s="270"/>
      <c r="C308" s="270"/>
      <c r="D308" s="270"/>
      <c r="E308" s="270"/>
    </row>
    <row r="309" spans="1:5" ht="17.25" customHeight="1">
      <c r="A309" s="270"/>
      <c r="B309" s="270"/>
      <c r="C309" s="270"/>
      <c r="D309" s="270"/>
      <c r="E309" s="270"/>
    </row>
    <row r="310" spans="1:5" ht="17.25" customHeight="1">
      <c r="A310" s="270"/>
      <c r="B310" s="270"/>
      <c r="C310" s="270"/>
      <c r="D310" s="270"/>
      <c r="E310" s="270"/>
    </row>
    <row r="311" spans="1:5" ht="17.25" customHeight="1">
      <c r="A311" s="270"/>
      <c r="B311" s="270"/>
      <c r="C311" s="270"/>
      <c r="D311" s="270"/>
      <c r="E311" s="270"/>
    </row>
    <row r="312" spans="1:5" ht="17.25" customHeight="1">
      <c r="A312" s="270"/>
      <c r="B312" s="270"/>
      <c r="C312" s="270"/>
      <c r="D312" s="270"/>
      <c r="E312" s="270"/>
    </row>
    <row r="313" spans="1:5" ht="17.25" customHeight="1">
      <c r="A313" s="270"/>
      <c r="B313" s="270"/>
      <c r="C313" s="270"/>
      <c r="D313" s="270"/>
      <c r="E313" s="270"/>
    </row>
    <row r="314" spans="1:5" ht="17.25" customHeight="1">
      <c r="A314" s="270"/>
      <c r="B314" s="270"/>
      <c r="C314" s="270"/>
      <c r="D314" s="270"/>
      <c r="E314" s="270"/>
    </row>
    <row r="315" spans="1:5" ht="17.25" customHeight="1">
      <c r="A315" s="270"/>
      <c r="B315" s="270"/>
      <c r="C315" s="270"/>
      <c r="D315" s="270"/>
      <c r="E315" s="270"/>
    </row>
    <row r="316" spans="1:5" ht="17.25" customHeight="1">
      <c r="A316" s="270"/>
      <c r="B316" s="270"/>
      <c r="C316" s="270"/>
      <c r="D316" s="270"/>
      <c r="E316" s="270"/>
    </row>
    <row r="317" spans="1:5" ht="17.25" customHeight="1">
      <c r="A317" s="270"/>
      <c r="B317" s="270"/>
      <c r="C317" s="270"/>
      <c r="D317" s="270"/>
      <c r="E317" s="270"/>
    </row>
    <row r="318" spans="1:5" ht="17.25" customHeight="1">
      <c r="A318" s="270"/>
      <c r="B318" s="270"/>
      <c r="C318" s="270"/>
      <c r="D318" s="270"/>
      <c r="E318" s="270"/>
    </row>
    <row r="319" spans="1:5" ht="17.25" customHeight="1">
      <c r="A319" s="270"/>
      <c r="B319" s="270"/>
      <c r="C319" s="270"/>
      <c r="D319" s="270"/>
      <c r="E319" s="270"/>
    </row>
    <row r="320" spans="1:5" ht="17.25" customHeight="1">
      <c r="A320" s="270"/>
      <c r="B320" s="270"/>
      <c r="C320" s="270"/>
      <c r="D320" s="270"/>
      <c r="E320" s="270"/>
    </row>
    <row r="321" spans="1:5" ht="17.25" customHeight="1">
      <c r="A321" s="270"/>
      <c r="B321" s="270"/>
      <c r="C321" s="270"/>
      <c r="D321" s="270"/>
      <c r="E321" s="270"/>
    </row>
    <row r="322" spans="1:5" ht="17.25" customHeight="1">
      <c r="A322" s="270"/>
      <c r="B322" s="270"/>
      <c r="C322" s="270"/>
      <c r="D322" s="270"/>
      <c r="E322" s="270"/>
    </row>
    <row r="323" spans="1:5" ht="17.25" customHeight="1">
      <c r="A323" s="270"/>
      <c r="B323" s="270"/>
      <c r="C323" s="270"/>
      <c r="D323" s="270"/>
      <c r="E323" s="270"/>
    </row>
    <row r="324" spans="1:5" ht="17.25" customHeight="1">
      <c r="A324" s="270"/>
      <c r="B324" s="270"/>
      <c r="C324" s="270"/>
      <c r="D324" s="270"/>
      <c r="E324" s="270"/>
    </row>
    <row r="325" spans="1:5" ht="17.25" customHeight="1">
      <c r="A325" s="270"/>
      <c r="B325" s="270"/>
      <c r="C325" s="270"/>
      <c r="D325" s="270"/>
      <c r="E325" s="270"/>
    </row>
    <row r="326" spans="1:5" ht="17.25" customHeight="1">
      <c r="A326" s="270"/>
      <c r="B326" s="270"/>
      <c r="C326" s="270"/>
      <c r="D326" s="270"/>
      <c r="E326" s="270"/>
    </row>
    <row r="327" spans="1:5" ht="17.25" customHeight="1">
      <c r="A327" s="270"/>
      <c r="B327" s="270"/>
      <c r="C327" s="270"/>
      <c r="D327" s="270"/>
      <c r="E327" s="270"/>
    </row>
    <row r="328" spans="1:5" ht="17.25" customHeight="1">
      <c r="A328" s="270"/>
      <c r="B328" s="270"/>
      <c r="C328" s="270"/>
      <c r="D328" s="270"/>
      <c r="E328" s="270"/>
    </row>
    <row r="329" spans="1:5" ht="17.25" customHeight="1">
      <c r="A329" s="270"/>
      <c r="B329" s="270"/>
      <c r="C329" s="270"/>
      <c r="D329" s="270"/>
      <c r="E329" s="270"/>
    </row>
    <row r="330" spans="1:5" ht="17.25" customHeight="1">
      <c r="A330" s="270"/>
      <c r="B330" s="270"/>
      <c r="C330" s="270"/>
      <c r="D330" s="270"/>
      <c r="E330" s="270"/>
    </row>
    <row r="331" spans="1:5" ht="17.25" customHeight="1">
      <c r="A331" s="270"/>
      <c r="B331" s="270"/>
      <c r="C331" s="270"/>
      <c r="D331" s="270"/>
      <c r="E331" s="270"/>
    </row>
    <row r="332" spans="1:5" ht="17.25" customHeight="1">
      <c r="A332" s="270"/>
      <c r="B332" s="270"/>
      <c r="C332" s="270"/>
      <c r="D332" s="270"/>
      <c r="E332" s="270"/>
    </row>
    <row r="333" spans="1:5" ht="17.25" customHeight="1">
      <c r="A333" s="270"/>
      <c r="B333" s="270"/>
      <c r="C333" s="270"/>
      <c r="D333" s="270"/>
      <c r="E333" s="270"/>
    </row>
    <row r="334" spans="1:5" ht="17.25" customHeight="1">
      <c r="A334" s="270"/>
      <c r="B334" s="270"/>
      <c r="C334" s="270"/>
      <c r="D334" s="270"/>
      <c r="E334" s="270"/>
    </row>
    <row r="335" spans="1:5" ht="17.25" customHeight="1">
      <c r="A335" s="270"/>
      <c r="B335" s="270"/>
      <c r="C335" s="270"/>
      <c r="D335" s="270"/>
      <c r="E335" s="270"/>
    </row>
    <row r="336" spans="1:5" ht="17.25" customHeight="1">
      <c r="A336" s="270"/>
      <c r="B336" s="270"/>
      <c r="C336" s="270"/>
      <c r="D336" s="270"/>
      <c r="E336" s="270"/>
    </row>
    <row r="337" spans="1:5" ht="17.25" customHeight="1">
      <c r="A337" s="270"/>
      <c r="B337" s="270"/>
      <c r="C337" s="270"/>
      <c r="D337" s="270"/>
      <c r="E337" s="270"/>
    </row>
    <row r="338" spans="1:5" ht="17.25" customHeight="1">
      <c r="A338" s="270"/>
      <c r="B338" s="270"/>
      <c r="C338" s="270"/>
      <c r="D338" s="270"/>
      <c r="E338" s="270"/>
    </row>
    <row r="339" spans="1:5" ht="17.25" customHeight="1">
      <c r="A339" s="270"/>
      <c r="B339" s="270"/>
      <c r="C339" s="270"/>
      <c r="D339" s="270"/>
      <c r="E339" s="270"/>
    </row>
    <row r="340" spans="1:5" ht="17.25" customHeight="1">
      <c r="A340" s="270"/>
      <c r="B340" s="270"/>
      <c r="C340" s="270"/>
      <c r="D340" s="270"/>
      <c r="E340" s="270"/>
    </row>
    <row r="341" spans="1:5" ht="17.25" customHeight="1">
      <c r="A341" s="270"/>
      <c r="B341" s="270"/>
      <c r="C341" s="270"/>
      <c r="D341" s="270"/>
      <c r="E341" s="270"/>
    </row>
    <row r="342" spans="1:5" ht="17.25" customHeight="1">
      <c r="A342" s="270"/>
      <c r="B342" s="270"/>
      <c r="C342" s="270"/>
      <c r="D342" s="270"/>
      <c r="E342" s="270"/>
    </row>
    <row r="343" spans="1:5" ht="17.25" customHeight="1">
      <c r="A343" s="270"/>
      <c r="B343" s="270"/>
      <c r="C343" s="270"/>
      <c r="D343" s="270"/>
      <c r="E343" s="270"/>
    </row>
    <row r="344" spans="1:5" ht="17.25" customHeight="1">
      <c r="A344" s="270"/>
      <c r="B344" s="270"/>
      <c r="C344" s="270"/>
      <c r="D344" s="270"/>
      <c r="E344" s="270"/>
    </row>
    <row r="345" spans="1:5" ht="17.25" customHeight="1">
      <c r="A345" s="270"/>
      <c r="B345" s="270"/>
      <c r="C345" s="270"/>
      <c r="D345" s="270"/>
      <c r="E345" s="270"/>
    </row>
    <row r="346" spans="1:5" ht="17.25" customHeight="1">
      <c r="A346" s="270"/>
      <c r="B346" s="270"/>
      <c r="C346" s="270"/>
      <c r="D346" s="270"/>
      <c r="E346" s="270"/>
    </row>
    <row r="347" spans="1:5" ht="17.25" customHeight="1">
      <c r="A347" s="270"/>
      <c r="B347" s="270"/>
      <c r="C347" s="270"/>
      <c r="D347" s="270"/>
      <c r="E347" s="270"/>
    </row>
    <row r="348" spans="1:5" ht="17.25" customHeight="1">
      <c r="A348" s="270"/>
      <c r="B348" s="270"/>
      <c r="C348" s="270"/>
      <c r="D348" s="270"/>
      <c r="E348" s="270"/>
    </row>
    <row r="349" spans="1:5" ht="17.25" customHeight="1">
      <c r="A349" s="270"/>
      <c r="B349" s="270"/>
      <c r="C349" s="270"/>
      <c r="D349" s="270"/>
      <c r="E349" s="270"/>
    </row>
    <row r="350" spans="1:5" ht="17.25" customHeight="1">
      <c r="A350" s="270"/>
      <c r="B350" s="270"/>
      <c r="C350" s="270"/>
      <c r="D350" s="270"/>
      <c r="E350" s="270"/>
    </row>
    <row r="351" spans="1:5" ht="17.25" customHeight="1">
      <c r="A351" s="270"/>
      <c r="B351" s="270"/>
      <c r="C351" s="270"/>
      <c r="D351" s="270"/>
      <c r="E351" s="270"/>
    </row>
    <row r="352" spans="1:5" ht="17.25" customHeight="1">
      <c r="A352" s="270"/>
      <c r="B352" s="270"/>
      <c r="C352" s="270"/>
      <c r="D352" s="270"/>
      <c r="E352" s="270"/>
    </row>
    <row r="353" spans="1:5" ht="17.25" customHeight="1">
      <c r="A353" s="270"/>
      <c r="B353" s="270"/>
      <c r="C353" s="270"/>
      <c r="D353" s="270"/>
      <c r="E353" s="270"/>
    </row>
    <row r="354" spans="1:5" ht="17.25" customHeight="1">
      <c r="A354" s="270"/>
      <c r="B354" s="270"/>
      <c r="C354" s="270"/>
      <c r="D354" s="270"/>
      <c r="E354" s="270"/>
    </row>
    <row r="355" spans="1:5" ht="17.25" customHeight="1">
      <c r="A355" s="270"/>
      <c r="B355" s="270"/>
      <c r="C355" s="270"/>
      <c r="D355" s="270"/>
      <c r="E355" s="270"/>
    </row>
    <row r="356" spans="1:5" ht="17.25" customHeight="1">
      <c r="A356" s="270"/>
      <c r="B356" s="270"/>
      <c r="C356" s="270"/>
      <c r="D356" s="270"/>
      <c r="E356" s="270"/>
    </row>
    <row r="357" spans="1:5" ht="17.25" customHeight="1">
      <c r="A357" s="270"/>
      <c r="B357" s="270"/>
      <c r="C357" s="270"/>
      <c r="D357" s="270"/>
      <c r="E357" s="270"/>
    </row>
    <row r="358" spans="1:5" ht="17.25" customHeight="1">
      <c r="A358" s="270"/>
      <c r="B358" s="270"/>
      <c r="C358" s="270"/>
      <c r="D358" s="270"/>
      <c r="E358" s="270"/>
    </row>
    <row r="359" spans="1:5" ht="17.25" customHeight="1">
      <c r="A359" s="270"/>
      <c r="B359" s="270"/>
      <c r="C359" s="270"/>
      <c r="D359" s="270"/>
      <c r="E359" s="270"/>
    </row>
    <row r="360" spans="1:5" ht="17.25" customHeight="1">
      <c r="A360" s="270"/>
      <c r="B360" s="270"/>
      <c r="C360" s="270"/>
      <c r="D360" s="270"/>
      <c r="E360" s="270"/>
    </row>
    <row r="361" spans="1:5" ht="17.25" customHeight="1">
      <c r="A361" s="270"/>
      <c r="B361" s="270"/>
      <c r="C361" s="270"/>
      <c r="D361" s="270"/>
      <c r="E361" s="270"/>
    </row>
    <row r="362" spans="1:5" ht="17.25" customHeight="1">
      <c r="A362" s="270"/>
      <c r="B362" s="270"/>
      <c r="C362" s="270"/>
      <c r="D362" s="270"/>
      <c r="E362" s="270"/>
    </row>
    <row r="363" spans="1:5" ht="17.25" customHeight="1">
      <c r="A363" s="270"/>
      <c r="B363" s="270"/>
      <c r="C363" s="270"/>
      <c r="D363" s="270"/>
      <c r="E363" s="270"/>
    </row>
    <row r="364" spans="1:5" ht="17.25" customHeight="1">
      <c r="A364" s="270"/>
      <c r="B364" s="270"/>
      <c r="C364" s="270"/>
      <c r="D364" s="270"/>
      <c r="E364" s="270"/>
    </row>
    <row r="365" spans="1:5" ht="17.25" customHeight="1">
      <c r="A365" s="270"/>
      <c r="B365" s="270"/>
      <c r="C365" s="270"/>
      <c r="D365" s="270"/>
      <c r="E365" s="270"/>
    </row>
    <row r="366" spans="1:5" ht="17.25" customHeight="1">
      <c r="A366" s="270"/>
      <c r="B366" s="270"/>
      <c r="C366" s="270"/>
      <c r="D366" s="270"/>
      <c r="E366" s="270"/>
    </row>
    <row r="367" spans="1:5" ht="17.25" customHeight="1">
      <c r="A367" s="270"/>
      <c r="B367" s="270"/>
      <c r="C367" s="270"/>
      <c r="D367" s="270"/>
      <c r="E367" s="270"/>
    </row>
    <row r="368" spans="1:5" ht="17.25" customHeight="1">
      <c r="A368" s="270"/>
      <c r="B368" s="270"/>
      <c r="C368" s="270"/>
      <c r="D368" s="270"/>
      <c r="E368" s="270"/>
    </row>
    <row r="369" spans="1:5" ht="17.25" customHeight="1">
      <c r="A369" s="270"/>
      <c r="B369" s="270"/>
      <c r="C369" s="270"/>
      <c r="D369" s="270"/>
      <c r="E369" s="270"/>
    </row>
    <row r="370" spans="1:5" ht="17.25" customHeight="1">
      <c r="A370" s="270"/>
      <c r="B370" s="270"/>
      <c r="C370" s="270"/>
      <c r="D370" s="270"/>
      <c r="E370" s="270"/>
    </row>
    <row r="371" spans="1:5" ht="17.25" customHeight="1">
      <c r="A371" s="270"/>
      <c r="B371" s="270"/>
      <c r="C371" s="270"/>
      <c r="D371" s="270"/>
      <c r="E371" s="270"/>
    </row>
    <row r="372" spans="1:5" ht="17.25" customHeight="1">
      <c r="A372" s="270"/>
      <c r="B372" s="270"/>
      <c r="C372" s="270"/>
      <c r="D372" s="270"/>
      <c r="E372" s="270"/>
    </row>
    <row r="373" spans="1:5" ht="17.25" customHeight="1">
      <c r="A373" s="270"/>
      <c r="B373" s="270"/>
      <c r="C373" s="270"/>
      <c r="D373" s="270"/>
      <c r="E373" s="270"/>
    </row>
    <row r="374" spans="1:5" ht="17.25" customHeight="1">
      <c r="A374" s="270"/>
      <c r="B374" s="270"/>
      <c r="C374" s="270"/>
      <c r="D374" s="270"/>
      <c r="E374" s="270"/>
    </row>
    <row r="375" spans="1:5" ht="17.25" customHeight="1">
      <c r="A375" s="270"/>
      <c r="B375" s="270"/>
      <c r="C375" s="270"/>
      <c r="D375" s="270"/>
      <c r="E375" s="270"/>
    </row>
    <row r="376" spans="1:5" ht="17.25" customHeight="1">
      <c r="A376" s="270"/>
      <c r="B376" s="270"/>
      <c r="C376" s="270"/>
      <c r="D376" s="270"/>
      <c r="E376" s="270"/>
    </row>
    <row r="377" spans="1:5" ht="17.25" customHeight="1">
      <c r="A377" s="270"/>
      <c r="B377" s="270"/>
      <c r="C377" s="270"/>
      <c r="D377" s="270"/>
      <c r="E377" s="270"/>
    </row>
    <row r="378" spans="1:5" ht="17.25" customHeight="1">
      <c r="A378" s="270"/>
      <c r="B378" s="270"/>
      <c r="C378" s="270"/>
      <c r="D378" s="270"/>
      <c r="E378" s="270"/>
    </row>
    <row r="379" spans="1:5" ht="17.25" customHeight="1">
      <c r="A379" s="270"/>
      <c r="B379" s="270"/>
      <c r="C379" s="270"/>
      <c r="D379" s="270"/>
      <c r="E379" s="270"/>
    </row>
    <row r="380" spans="1:5" ht="17.25" customHeight="1">
      <c r="A380" s="270"/>
      <c r="B380" s="270"/>
      <c r="C380" s="270"/>
      <c r="D380" s="270"/>
      <c r="E380" s="270"/>
    </row>
    <row r="381" spans="1:5" ht="17.25" customHeight="1">
      <c r="A381" s="270"/>
      <c r="B381" s="270"/>
      <c r="C381" s="270"/>
      <c r="D381" s="270"/>
      <c r="E381" s="270"/>
    </row>
    <row r="382" spans="1:5" ht="17.25" customHeight="1">
      <c r="A382" s="270"/>
      <c r="B382" s="270"/>
      <c r="C382" s="270"/>
      <c r="D382" s="270"/>
      <c r="E382" s="270"/>
    </row>
    <row r="383" spans="1:5" ht="17.25" customHeight="1">
      <c r="A383" s="270"/>
      <c r="B383" s="270"/>
      <c r="C383" s="270"/>
      <c r="D383" s="270"/>
      <c r="E383" s="270"/>
    </row>
    <row r="384" spans="1:5" ht="17.25" customHeight="1">
      <c r="A384" s="270"/>
      <c r="B384" s="270"/>
      <c r="C384" s="270"/>
      <c r="D384" s="270"/>
      <c r="E384" s="270"/>
    </row>
    <row r="385" spans="1:5" ht="17.25" customHeight="1">
      <c r="A385" s="270"/>
      <c r="B385" s="270"/>
      <c r="C385" s="270"/>
      <c r="D385" s="270"/>
      <c r="E385" s="270"/>
    </row>
    <row r="386" spans="1:5" ht="17.25" customHeight="1">
      <c r="A386" s="270"/>
      <c r="B386" s="270"/>
      <c r="C386" s="270"/>
      <c r="D386" s="270"/>
      <c r="E386" s="270"/>
    </row>
    <row r="387" spans="1:5" ht="17.25" customHeight="1">
      <c r="A387" s="270"/>
      <c r="B387" s="270"/>
      <c r="C387" s="270"/>
      <c r="D387" s="270"/>
      <c r="E387" s="270"/>
    </row>
    <row r="388" spans="1:5" ht="17.25" customHeight="1">
      <c r="A388" s="270"/>
      <c r="B388" s="270"/>
      <c r="C388" s="270"/>
      <c r="D388" s="270"/>
      <c r="E388" s="270"/>
    </row>
    <row r="389" spans="1:5" ht="17.25" customHeight="1">
      <c r="A389" s="270"/>
      <c r="B389" s="270"/>
      <c r="C389" s="270"/>
      <c r="D389" s="270"/>
      <c r="E389" s="270"/>
    </row>
    <row r="390" spans="1:5" ht="17.25" customHeight="1">
      <c r="A390" s="270"/>
      <c r="B390" s="270"/>
      <c r="C390" s="270"/>
      <c r="D390" s="270"/>
      <c r="E390" s="270"/>
    </row>
    <row r="391" spans="1:5" ht="17.25" customHeight="1">
      <c r="A391" s="270"/>
      <c r="B391" s="270"/>
      <c r="C391" s="270"/>
      <c r="D391" s="270"/>
      <c r="E391" s="270"/>
    </row>
    <row r="392" spans="1:5" ht="17.25" customHeight="1">
      <c r="A392" s="270"/>
      <c r="B392" s="270"/>
      <c r="C392" s="270"/>
      <c r="D392" s="270"/>
      <c r="E392" s="270"/>
    </row>
    <row r="393" spans="1:5" ht="17.25" customHeight="1">
      <c r="A393" s="270"/>
      <c r="B393" s="270"/>
      <c r="C393" s="270"/>
      <c r="D393" s="270"/>
      <c r="E393" s="270"/>
    </row>
    <row r="394" spans="1:5" ht="17.25" customHeight="1">
      <c r="A394" s="270"/>
      <c r="B394" s="270"/>
      <c r="C394" s="270"/>
      <c r="D394" s="270"/>
      <c r="E394" s="270"/>
    </row>
    <row r="395" spans="1:5" ht="17.25" customHeight="1">
      <c r="A395" s="270"/>
      <c r="B395" s="270"/>
      <c r="C395" s="270"/>
      <c r="D395" s="270"/>
      <c r="E395" s="270"/>
    </row>
    <row r="396" spans="1:5" ht="17.25" customHeight="1">
      <c r="A396" s="270"/>
      <c r="B396" s="270"/>
      <c r="C396" s="270"/>
      <c r="D396" s="270"/>
      <c r="E396" s="270"/>
    </row>
    <row r="397" spans="1:5" ht="17.25" customHeight="1">
      <c r="A397" s="270"/>
      <c r="B397" s="270"/>
      <c r="C397" s="270"/>
      <c r="D397" s="270"/>
      <c r="E397" s="270"/>
    </row>
    <row r="398" spans="1:5" ht="17.25" customHeight="1">
      <c r="A398" s="270"/>
      <c r="B398" s="270"/>
      <c r="C398" s="270"/>
      <c r="D398" s="270"/>
      <c r="E398" s="270"/>
    </row>
    <row r="399" spans="1:5" ht="17.25" customHeight="1">
      <c r="A399" s="270"/>
      <c r="B399" s="270"/>
      <c r="C399" s="270"/>
      <c r="D399" s="270"/>
      <c r="E399" s="270"/>
    </row>
    <row r="400" spans="1:5" ht="17.25" customHeight="1">
      <c r="A400" s="270"/>
      <c r="B400" s="270"/>
      <c r="C400" s="270"/>
      <c r="D400" s="270"/>
      <c r="E400" s="270"/>
    </row>
    <row r="401" spans="1:5" ht="17.25" customHeight="1">
      <c r="A401" s="270"/>
      <c r="B401" s="270"/>
      <c r="C401" s="270"/>
      <c r="D401" s="270"/>
      <c r="E401" s="270"/>
    </row>
    <row r="402" spans="1:5" ht="17.25" customHeight="1">
      <c r="A402" s="270"/>
      <c r="B402" s="270"/>
      <c r="C402" s="270"/>
      <c r="D402" s="270"/>
      <c r="E402" s="270"/>
    </row>
    <row r="403" spans="1:5" ht="17.25" customHeight="1">
      <c r="A403" s="270"/>
      <c r="B403" s="270"/>
      <c r="C403" s="270"/>
      <c r="D403" s="270"/>
      <c r="E403" s="270"/>
    </row>
    <row r="404" spans="1:5" ht="17.25" customHeight="1">
      <c r="A404" s="270"/>
      <c r="B404" s="270"/>
      <c r="C404" s="270"/>
      <c r="D404" s="270"/>
      <c r="E404" s="270"/>
    </row>
    <row r="405" spans="1:5" ht="17.25" customHeight="1">
      <c r="A405" s="270"/>
      <c r="B405" s="270"/>
      <c r="C405" s="270"/>
      <c r="D405" s="270"/>
      <c r="E405" s="270"/>
    </row>
    <row r="406" spans="1:5" ht="17.25" customHeight="1">
      <c r="A406" s="270"/>
      <c r="B406" s="270"/>
      <c r="C406" s="270"/>
      <c r="D406" s="270"/>
      <c r="E406" s="270"/>
    </row>
    <row r="407" spans="1:5" ht="17.25" customHeight="1">
      <c r="A407" s="270"/>
      <c r="B407" s="270"/>
      <c r="C407" s="270"/>
      <c r="D407" s="270"/>
      <c r="E407" s="270"/>
    </row>
    <row r="408" spans="1:5" ht="17.25" customHeight="1">
      <c r="A408" s="270"/>
      <c r="B408" s="270"/>
      <c r="C408" s="270"/>
      <c r="D408" s="270"/>
      <c r="E408" s="270"/>
    </row>
    <row r="409" spans="1:5" ht="17.25" customHeight="1">
      <c r="A409" s="270"/>
      <c r="B409" s="270"/>
      <c r="C409" s="270"/>
      <c r="D409" s="270"/>
      <c r="E409" s="270"/>
    </row>
    <row r="410" spans="1:5" ht="17.25" customHeight="1">
      <c r="A410" s="270"/>
      <c r="B410" s="270"/>
      <c r="C410" s="270"/>
      <c r="D410" s="270"/>
      <c r="E410" s="270"/>
    </row>
    <row r="411" spans="1:5" ht="17.25" customHeight="1">
      <c r="A411" s="270"/>
      <c r="B411" s="270"/>
      <c r="C411" s="270"/>
      <c r="D411" s="270"/>
      <c r="E411" s="270"/>
    </row>
    <row r="412" spans="1:5" ht="17.25" customHeight="1">
      <c r="A412" s="270"/>
      <c r="B412" s="270"/>
      <c r="C412" s="270"/>
      <c r="D412" s="270"/>
      <c r="E412" s="270"/>
    </row>
    <row r="413" spans="1:5" ht="17.25" customHeight="1">
      <c r="A413" s="270"/>
      <c r="B413" s="270"/>
      <c r="C413" s="270"/>
      <c r="D413" s="270"/>
      <c r="E413" s="270"/>
    </row>
    <row r="414" spans="1:5" ht="17.25" customHeight="1">
      <c r="A414" s="270"/>
      <c r="B414" s="270"/>
      <c r="C414" s="270"/>
      <c r="D414" s="270"/>
      <c r="E414" s="270"/>
    </row>
    <row r="415" spans="1:5" ht="17.25" customHeight="1">
      <c r="A415" s="270"/>
      <c r="B415" s="270"/>
      <c r="C415" s="270"/>
      <c r="D415" s="270"/>
      <c r="E415" s="270"/>
    </row>
    <row r="416" spans="1:5" ht="17.25" customHeight="1">
      <c r="A416" s="270"/>
      <c r="B416" s="270"/>
      <c r="C416" s="270"/>
      <c r="D416" s="270"/>
      <c r="E416" s="270"/>
    </row>
    <row r="417" spans="1:5" ht="17.25" customHeight="1">
      <c r="A417" s="270"/>
      <c r="B417" s="270"/>
      <c r="C417" s="270"/>
      <c r="D417" s="270"/>
      <c r="E417" s="270"/>
    </row>
    <row r="418" spans="1:5" ht="17.25" customHeight="1">
      <c r="A418" s="270"/>
      <c r="B418" s="270"/>
      <c r="C418" s="270"/>
      <c r="D418" s="270"/>
      <c r="E418" s="270"/>
    </row>
    <row r="419" spans="1:5" ht="17.25" customHeight="1">
      <c r="A419" s="270"/>
      <c r="B419" s="270"/>
      <c r="C419" s="270"/>
      <c r="D419" s="270"/>
      <c r="E419" s="270"/>
    </row>
    <row r="420" spans="1:5" ht="17.25" customHeight="1">
      <c r="A420" s="270"/>
      <c r="B420" s="270"/>
      <c r="C420" s="270"/>
      <c r="D420" s="270"/>
      <c r="E420" s="270"/>
    </row>
    <row r="421" spans="1:5" ht="17.25" customHeight="1">
      <c r="A421" s="270"/>
      <c r="B421" s="270"/>
      <c r="C421" s="270"/>
      <c r="D421" s="270"/>
      <c r="E421" s="270"/>
    </row>
    <row r="422" spans="1:5" ht="17.25" customHeight="1">
      <c r="A422" s="270"/>
      <c r="B422" s="270"/>
      <c r="C422" s="270"/>
      <c r="D422" s="270"/>
      <c r="E422" s="270"/>
    </row>
    <row r="423" spans="1:5" ht="17.25" customHeight="1">
      <c r="A423" s="270"/>
      <c r="B423" s="270"/>
      <c r="C423" s="270"/>
      <c r="D423" s="270"/>
      <c r="E423" s="270"/>
    </row>
    <row r="424" spans="1:5" ht="17.25" customHeight="1">
      <c r="A424" s="270"/>
      <c r="B424" s="270"/>
      <c r="C424" s="270"/>
      <c r="D424" s="270"/>
      <c r="E424" s="270"/>
    </row>
    <row r="425" spans="1:5" ht="17.25" customHeight="1">
      <c r="A425" s="270"/>
      <c r="B425" s="270"/>
      <c r="C425" s="270"/>
      <c r="D425" s="270"/>
      <c r="E425" s="270"/>
    </row>
    <row r="426" spans="1:5" ht="17.25" customHeight="1">
      <c r="A426" s="270"/>
      <c r="B426" s="270"/>
      <c r="C426" s="270"/>
      <c r="D426" s="270"/>
      <c r="E426" s="270"/>
    </row>
    <row r="427" spans="1:5" ht="17.25" customHeight="1">
      <c r="A427" s="270"/>
      <c r="B427" s="270"/>
      <c r="C427" s="270"/>
      <c r="D427" s="270"/>
      <c r="E427" s="270"/>
    </row>
    <row r="428" spans="1:5" ht="17.25" customHeight="1">
      <c r="A428" s="270"/>
      <c r="B428" s="270"/>
      <c r="C428" s="270"/>
      <c r="D428" s="270"/>
      <c r="E428" s="270"/>
    </row>
    <row r="429" spans="1:5" ht="17.25" customHeight="1">
      <c r="A429" s="270"/>
      <c r="B429" s="270"/>
      <c r="C429" s="270"/>
      <c r="D429" s="270"/>
      <c r="E429" s="270"/>
    </row>
    <row r="430" spans="1:5" ht="17.25" customHeight="1">
      <c r="A430" s="270"/>
      <c r="B430" s="270"/>
      <c r="C430" s="270"/>
      <c r="D430" s="270"/>
      <c r="E430" s="270"/>
    </row>
    <row r="431" spans="1:5" ht="17.25" customHeight="1">
      <c r="A431" s="270"/>
      <c r="B431" s="270"/>
      <c r="C431" s="270"/>
      <c r="D431" s="270"/>
      <c r="E431" s="270"/>
    </row>
    <row r="432" spans="1:5" ht="17.25" customHeight="1">
      <c r="A432" s="270"/>
      <c r="B432" s="270"/>
      <c r="C432" s="270"/>
      <c r="D432" s="270"/>
      <c r="E432" s="270"/>
    </row>
    <row r="433" spans="1:5" ht="17.25" customHeight="1">
      <c r="A433" s="270"/>
      <c r="B433" s="270"/>
      <c r="C433" s="270"/>
      <c r="D433" s="270"/>
      <c r="E433" s="270"/>
    </row>
    <row r="434" spans="1:5" ht="17.25" customHeight="1">
      <c r="A434" s="270"/>
      <c r="B434" s="270"/>
      <c r="C434" s="270"/>
      <c r="D434" s="270"/>
      <c r="E434" s="270"/>
    </row>
    <row r="435" spans="1:5" ht="17.25" customHeight="1">
      <c r="A435" s="270"/>
      <c r="B435" s="270"/>
      <c r="C435" s="270"/>
      <c r="D435" s="270"/>
      <c r="E435" s="270"/>
    </row>
    <row r="436" spans="1:5" ht="17.25" customHeight="1">
      <c r="A436" s="270"/>
      <c r="B436" s="270"/>
      <c r="C436" s="270"/>
      <c r="D436" s="270"/>
      <c r="E436" s="270"/>
    </row>
    <row r="437" spans="1:5" ht="17.25" customHeight="1">
      <c r="A437" s="270"/>
      <c r="B437" s="270"/>
      <c r="C437" s="270"/>
      <c r="D437" s="270"/>
      <c r="E437" s="270"/>
    </row>
    <row r="438" spans="1:5" ht="17.25" customHeight="1">
      <c r="A438" s="270"/>
      <c r="B438" s="270"/>
      <c r="C438" s="270"/>
      <c r="D438" s="270"/>
      <c r="E438" s="270"/>
    </row>
    <row r="439" spans="1:5" ht="17.25" customHeight="1">
      <c r="A439" s="270"/>
      <c r="B439" s="270"/>
      <c r="C439" s="270"/>
      <c r="D439" s="270"/>
      <c r="E439" s="270"/>
    </row>
    <row r="440" spans="1:5" ht="17.25" customHeight="1">
      <c r="A440" s="270"/>
      <c r="B440" s="270"/>
      <c r="C440" s="270"/>
      <c r="D440" s="270"/>
      <c r="E440" s="270"/>
    </row>
    <row r="441" spans="1:5" ht="17.25" customHeight="1">
      <c r="A441" s="270"/>
      <c r="B441" s="270"/>
      <c r="C441" s="270"/>
      <c r="D441" s="270"/>
      <c r="E441" s="270"/>
    </row>
    <row r="442" spans="1:5" ht="17.25" customHeight="1">
      <c r="A442" s="270"/>
      <c r="B442" s="270"/>
      <c r="C442" s="270"/>
      <c r="D442" s="270"/>
      <c r="E442" s="270"/>
    </row>
    <row r="443" spans="1:5" ht="17.25" customHeight="1">
      <c r="A443" s="270"/>
      <c r="B443" s="270"/>
      <c r="C443" s="270"/>
      <c r="D443" s="270"/>
      <c r="E443" s="270"/>
    </row>
    <row r="444" spans="1:5" ht="17.25" customHeight="1">
      <c r="A444" s="270"/>
      <c r="B444" s="270"/>
      <c r="C444" s="270"/>
      <c r="D444" s="270"/>
      <c r="E444" s="270"/>
    </row>
    <row r="445" spans="1:5" ht="17.25" customHeight="1">
      <c r="A445" s="270"/>
      <c r="B445" s="270"/>
      <c r="C445" s="270"/>
      <c r="D445" s="270"/>
      <c r="E445" s="270"/>
    </row>
    <row r="446" spans="1:5" ht="17.25" customHeight="1">
      <c r="A446" s="270"/>
      <c r="B446" s="270"/>
      <c r="C446" s="270"/>
      <c r="D446" s="270"/>
      <c r="E446" s="270"/>
    </row>
    <row r="447" spans="1:5" ht="17.25" customHeight="1">
      <c r="A447" s="270"/>
      <c r="B447" s="270"/>
      <c r="C447" s="270"/>
      <c r="D447" s="270"/>
      <c r="E447" s="270"/>
    </row>
    <row r="448" spans="1:5" ht="17.25" customHeight="1">
      <c r="A448" s="270"/>
      <c r="B448" s="270"/>
      <c r="C448" s="270"/>
      <c r="D448" s="270"/>
      <c r="E448" s="270"/>
    </row>
    <row r="449" spans="1:5" ht="17.25" customHeight="1">
      <c r="A449" s="270"/>
      <c r="B449" s="270"/>
      <c r="C449" s="270"/>
      <c r="D449" s="270"/>
      <c r="E449" s="270"/>
    </row>
    <row r="450" spans="1:5" ht="17.25" customHeight="1">
      <c r="A450" s="270"/>
      <c r="B450" s="270"/>
      <c r="C450" s="270"/>
      <c r="D450" s="270"/>
      <c r="E450" s="270"/>
    </row>
    <row r="451" spans="1:5" ht="17.25" customHeight="1">
      <c r="A451" s="270"/>
      <c r="B451" s="270"/>
      <c r="C451" s="270"/>
      <c r="D451" s="270"/>
      <c r="E451" s="270"/>
    </row>
    <row r="452" spans="1:5" ht="17.25" customHeight="1">
      <c r="A452" s="270"/>
      <c r="B452" s="270"/>
      <c r="C452" s="270"/>
      <c r="D452" s="270"/>
      <c r="E452" s="270"/>
    </row>
    <row r="453" spans="1:5" ht="17.25" customHeight="1">
      <c r="A453" s="270"/>
      <c r="B453" s="270"/>
      <c r="C453" s="270"/>
      <c r="D453" s="270"/>
      <c r="E453" s="270"/>
    </row>
    <row r="454" spans="1:5" ht="17.25" customHeight="1">
      <c r="A454" s="270"/>
      <c r="B454" s="270"/>
      <c r="C454" s="270"/>
      <c r="D454" s="270"/>
      <c r="E454" s="270"/>
    </row>
    <row r="455" spans="1:5" ht="17.25" customHeight="1">
      <c r="A455" s="270"/>
      <c r="B455" s="270"/>
      <c r="C455" s="270"/>
      <c r="D455" s="270"/>
      <c r="E455" s="270"/>
    </row>
    <row r="456" spans="1:5" ht="17.25" customHeight="1">
      <c r="A456" s="270"/>
      <c r="B456" s="270"/>
      <c r="C456" s="270"/>
      <c r="D456" s="270"/>
      <c r="E456" s="270"/>
    </row>
    <row r="457" spans="1:5" ht="17.25" customHeight="1">
      <c r="A457" s="270"/>
      <c r="B457" s="270"/>
      <c r="C457" s="270"/>
      <c r="D457" s="270"/>
      <c r="E457" s="270"/>
    </row>
    <row r="458" spans="1:5" ht="17.25" customHeight="1">
      <c r="A458" s="270"/>
      <c r="B458" s="270"/>
      <c r="C458" s="270"/>
      <c r="D458" s="270"/>
      <c r="E458" s="270"/>
    </row>
    <row r="459" spans="1:5" ht="17.25" customHeight="1">
      <c r="A459" s="270"/>
      <c r="B459" s="270"/>
      <c r="C459" s="270"/>
      <c r="D459" s="270"/>
      <c r="E459" s="270"/>
    </row>
    <row r="460" spans="1:5" ht="17.25" customHeight="1">
      <c r="A460" s="270"/>
      <c r="B460" s="270"/>
      <c r="C460" s="270"/>
      <c r="D460" s="270"/>
      <c r="E460" s="270"/>
    </row>
    <row r="461" spans="1:5" ht="17.25" customHeight="1">
      <c r="A461" s="270"/>
      <c r="B461" s="270"/>
      <c r="C461" s="270"/>
      <c r="D461" s="270"/>
      <c r="E461" s="270"/>
    </row>
    <row r="462" spans="1:5" ht="17.25" customHeight="1">
      <c r="A462" s="270"/>
      <c r="B462" s="270"/>
      <c r="C462" s="270"/>
      <c r="D462" s="270"/>
      <c r="E462" s="270"/>
    </row>
    <row r="463" spans="1:5" ht="17.25" customHeight="1">
      <c r="A463" s="270"/>
      <c r="B463" s="270"/>
      <c r="C463" s="270"/>
      <c r="D463" s="270"/>
      <c r="E463" s="270"/>
    </row>
    <row r="464" spans="1:5" ht="17.25" customHeight="1">
      <c r="A464" s="270"/>
      <c r="B464" s="270"/>
      <c r="C464" s="270"/>
      <c r="D464" s="270"/>
      <c r="E464" s="270"/>
    </row>
    <row r="465" spans="1:5" ht="17.25" customHeight="1">
      <c r="A465" s="270"/>
      <c r="B465" s="270"/>
      <c r="C465" s="270"/>
      <c r="D465" s="270"/>
      <c r="E465" s="270"/>
    </row>
    <row r="466" spans="1:5" ht="17.25" customHeight="1">
      <c r="A466" s="270"/>
      <c r="B466" s="270"/>
      <c r="C466" s="270"/>
      <c r="D466" s="270"/>
      <c r="E466" s="270"/>
    </row>
    <row r="467" spans="1:5" ht="17.25" customHeight="1">
      <c r="A467" s="270"/>
      <c r="B467" s="270"/>
      <c r="C467" s="270"/>
      <c r="D467" s="270"/>
      <c r="E467" s="270"/>
    </row>
    <row r="468" spans="1:5" ht="17.25" customHeight="1">
      <c r="A468" s="270"/>
      <c r="B468" s="270"/>
      <c r="C468" s="270"/>
      <c r="D468" s="270"/>
      <c r="E468" s="270"/>
    </row>
    <row r="469" spans="1:5" ht="17.25" customHeight="1">
      <c r="A469" s="270"/>
      <c r="B469" s="270"/>
      <c r="C469" s="270"/>
      <c r="D469" s="270"/>
      <c r="E469" s="270"/>
    </row>
    <row r="470" spans="1:5" ht="17.25" customHeight="1">
      <c r="A470" s="270"/>
      <c r="B470" s="270"/>
      <c r="C470" s="270"/>
      <c r="D470" s="270"/>
      <c r="E470" s="270"/>
    </row>
    <row r="471" spans="1:5" ht="17.25" customHeight="1">
      <c r="A471" s="270"/>
      <c r="B471" s="270"/>
      <c r="C471" s="270"/>
      <c r="D471" s="270"/>
      <c r="E471" s="270"/>
    </row>
    <row r="472" spans="1:5" ht="17.25" customHeight="1">
      <c r="A472" s="270"/>
      <c r="B472" s="270"/>
      <c r="C472" s="270"/>
      <c r="D472" s="270"/>
      <c r="E472" s="270"/>
    </row>
    <row r="473" spans="1:5" ht="17.25" customHeight="1">
      <c r="A473" s="270"/>
      <c r="B473" s="270"/>
      <c r="C473" s="270"/>
      <c r="D473" s="270"/>
      <c r="E473" s="270"/>
    </row>
    <row r="474" spans="1:5" ht="17.25" customHeight="1">
      <c r="A474" s="270"/>
      <c r="B474" s="270"/>
      <c r="C474" s="270"/>
      <c r="D474" s="270"/>
      <c r="E474" s="270"/>
    </row>
    <row r="475" spans="1:5" ht="17.25" customHeight="1">
      <c r="A475" s="270"/>
      <c r="B475" s="270"/>
      <c r="C475" s="270"/>
      <c r="D475" s="270"/>
      <c r="E475" s="270"/>
    </row>
    <row r="476" spans="1:5" ht="17.25" customHeight="1">
      <c r="A476" s="270"/>
      <c r="B476" s="270"/>
      <c r="C476" s="270"/>
      <c r="D476" s="270"/>
      <c r="E476" s="270"/>
    </row>
    <row r="477" spans="1:5" ht="17.25" customHeight="1">
      <c r="A477" s="270"/>
      <c r="B477" s="270"/>
      <c r="C477" s="270"/>
      <c r="D477" s="270"/>
      <c r="E477" s="270"/>
    </row>
    <row r="478" spans="1:5" ht="17.25" customHeight="1">
      <c r="A478" s="270"/>
      <c r="B478" s="270"/>
      <c r="C478" s="270"/>
      <c r="D478" s="270"/>
      <c r="E478" s="270"/>
    </row>
    <row r="479" spans="1:5" ht="17.25" customHeight="1">
      <c r="A479" s="270"/>
      <c r="B479" s="270"/>
      <c r="C479" s="270"/>
      <c r="D479" s="270"/>
      <c r="E479" s="270"/>
    </row>
    <row r="480" spans="1:5" ht="17.25" customHeight="1">
      <c r="A480" s="270"/>
      <c r="B480" s="270"/>
      <c r="C480" s="270"/>
      <c r="D480" s="270"/>
      <c r="E480" s="270"/>
    </row>
    <row r="481" spans="1:5" ht="17.25" customHeight="1">
      <c r="A481" s="270"/>
      <c r="B481" s="270"/>
      <c r="C481" s="270"/>
      <c r="D481" s="270"/>
      <c r="E481" s="270"/>
    </row>
    <row r="482" spans="1:5" ht="17.25" customHeight="1">
      <c r="A482" s="270"/>
      <c r="B482" s="270"/>
      <c r="C482" s="270"/>
      <c r="D482" s="270"/>
      <c r="E482" s="270"/>
    </row>
    <row r="483" spans="1:5" ht="17.25" customHeight="1">
      <c r="A483" s="270"/>
      <c r="B483" s="270"/>
      <c r="C483" s="270"/>
      <c r="D483" s="270"/>
      <c r="E483" s="270"/>
    </row>
    <row r="484" spans="1:5" ht="17.25" customHeight="1">
      <c r="A484" s="270"/>
      <c r="B484" s="270"/>
      <c r="C484" s="270"/>
      <c r="D484" s="270"/>
      <c r="E484" s="270"/>
    </row>
    <row r="485" spans="1:5" ht="17.25" customHeight="1">
      <c r="A485" s="270"/>
      <c r="B485" s="270"/>
      <c r="C485" s="270"/>
      <c r="D485" s="270"/>
      <c r="E485" s="270"/>
    </row>
    <row r="486" spans="1:5" ht="17.25" customHeight="1">
      <c r="A486" s="270"/>
      <c r="B486" s="270"/>
      <c r="C486" s="270"/>
      <c r="D486" s="270"/>
      <c r="E486" s="270"/>
    </row>
    <row r="487" spans="1:5" ht="17.25" customHeight="1">
      <c r="A487" s="270"/>
      <c r="B487" s="270"/>
      <c r="C487" s="270"/>
      <c r="D487" s="270"/>
      <c r="E487" s="270"/>
    </row>
    <row r="488" spans="1:5" ht="17.25" customHeight="1">
      <c r="A488" s="270"/>
      <c r="B488" s="270"/>
      <c r="C488" s="270"/>
      <c r="D488" s="270"/>
      <c r="E488" s="270"/>
    </row>
    <row r="489" spans="1:5" ht="17.25" customHeight="1">
      <c r="A489" s="270"/>
      <c r="B489" s="270"/>
      <c r="C489" s="270"/>
      <c r="D489" s="270"/>
      <c r="E489" s="270"/>
    </row>
    <row r="490" spans="1:5" ht="17.25" customHeight="1">
      <c r="A490" s="270"/>
      <c r="B490" s="270"/>
      <c r="C490" s="270"/>
      <c r="D490" s="270"/>
      <c r="E490" s="270"/>
    </row>
    <row r="491" spans="1:5" ht="17.25" customHeight="1">
      <c r="A491" s="270"/>
      <c r="B491" s="270"/>
      <c r="C491" s="270"/>
      <c r="D491" s="270"/>
      <c r="E491" s="270"/>
    </row>
    <row r="492" spans="1:5" ht="17.25" customHeight="1">
      <c r="A492" s="270"/>
      <c r="B492" s="270"/>
      <c r="C492" s="270"/>
      <c r="D492" s="270"/>
      <c r="E492" s="270"/>
    </row>
    <row r="493" spans="1:5" ht="17.25" customHeight="1">
      <c r="A493" s="270"/>
      <c r="B493" s="270"/>
      <c r="C493" s="270"/>
      <c r="D493" s="270"/>
      <c r="E493" s="270"/>
    </row>
    <row r="494" spans="1:5" ht="17.25" customHeight="1">
      <c r="A494" s="270"/>
      <c r="B494" s="270"/>
      <c r="C494" s="270"/>
      <c r="D494" s="270"/>
      <c r="E494" s="270"/>
    </row>
    <row r="495" spans="1:5" ht="17.25" customHeight="1">
      <c r="A495" s="270"/>
      <c r="B495" s="270"/>
      <c r="C495" s="270"/>
      <c r="D495" s="270"/>
      <c r="E495" s="270"/>
    </row>
    <row r="496" spans="1:5" ht="17.25" customHeight="1">
      <c r="A496" s="270"/>
      <c r="B496" s="270"/>
      <c r="C496" s="270"/>
      <c r="D496" s="270"/>
      <c r="E496" s="270"/>
    </row>
    <row r="497" spans="1:5" ht="17.25" customHeight="1">
      <c r="A497" s="270"/>
      <c r="B497" s="270"/>
      <c r="C497" s="270"/>
      <c r="D497" s="270"/>
      <c r="E497" s="270"/>
    </row>
    <row r="498" spans="1:5" ht="17.25" customHeight="1">
      <c r="A498" s="270"/>
      <c r="B498" s="270"/>
      <c r="C498" s="270"/>
      <c r="D498" s="270"/>
      <c r="E498" s="270"/>
    </row>
    <row r="499" spans="1:5" ht="17.25" customHeight="1">
      <c r="A499" s="270"/>
      <c r="B499" s="270"/>
      <c r="C499" s="270"/>
      <c r="D499" s="270"/>
      <c r="E499" s="270"/>
    </row>
    <row r="500" spans="1:5" ht="17.25" customHeight="1">
      <c r="A500" s="270"/>
      <c r="B500" s="270"/>
      <c r="C500" s="270"/>
      <c r="D500" s="270"/>
      <c r="E500" s="270"/>
    </row>
    <row r="501" spans="1:5" ht="17.25" customHeight="1">
      <c r="A501" s="270"/>
      <c r="B501" s="270"/>
      <c r="C501" s="270"/>
      <c r="D501" s="270"/>
      <c r="E501" s="270"/>
    </row>
    <row r="502" spans="1:5" ht="17.25" customHeight="1">
      <c r="A502" s="270"/>
      <c r="B502" s="270"/>
      <c r="C502" s="270"/>
      <c r="D502" s="270"/>
      <c r="E502" s="270"/>
    </row>
    <row r="503" spans="1:5" ht="17.25" customHeight="1">
      <c r="A503" s="270"/>
      <c r="B503" s="270"/>
      <c r="C503" s="270"/>
      <c r="D503" s="270"/>
      <c r="E503" s="270"/>
    </row>
    <row r="504" spans="1:5" ht="17.25" customHeight="1">
      <c r="A504" s="270"/>
      <c r="B504" s="270"/>
      <c r="C504" s="270"/>
      <c r="D504" s="270"/>
      <c r="E504" s="270"/>
    </row>
    <row r="505" spans="1:5" ht="17.25" customHeight="1">
      <c r="A505" s="270"/>
      <c r="B505" s="270"/>
      <c r="C505" s="270"/>
      <c r="D505" s="270"/>
      <c r="E505" s="270"/>
    </row>
    <row r="506" spans="1:5" ht="17.25" customHeight="1">
      <c r="A506" s="270"/>
      <c r="B506" s="270"/>
      <c r="C506" s="270"/>
      <c r="D506" s="270"/>
      <c r="E506" s="270"/>
    </row>
    <row r="507" spans="1:5" ht="17.25" customHeight="1">
      <c r="A507" s="270"/>
      <c r="B507" s="270"/>
      <c r="C507" s="270"/>
      <c r="D507" s="270"/>
      <c r="E507" s="270"/>
    </row>
    <row r="508" spans="1:5" ht="17.25" customHeight="1">
      <c r="A508" s="270"/>
      <c r="B508" s="270"/>
      <c r="C508" s="270"/>
      <c r="D508" s="270"/>
      <c r="E508" s="270"/>
    </row>
    <row r="509" spans="1:5" ht="17.25" customHeight="1">
      <c r="A509" s="270"/>
      <c r="B509" s="270"/>
      <c r="C509" s="270"/>
      <c r="D509" s="270"/>
      <c r="E509" s="270"/>
    </row>
    <row r="510" spans="1:5" ht="17.25" customHeight="1">
      <c r="A510" s="270"/>
      <c r="B510" s="270"/>
      <c r="C510" s="270"/>
      <c r="D510" s="270"/>
      <c r="E510" s="270"/>
    </row>
    <row r="511" spans="1:5" ht="17.25" customHeight="1">
      <c r="A511" s="270"/>
      <c r="B511" s="270"/>
      <c r="C511" s="270"/>
      <c r="D511" s="270"/>
      <c r="E511" s="270"/>
    </row>
    <row r="512" spans="1:5" ht="17.25" customHeight="1">
      <c r="A512" s="270"/>
      <c r="B512" s="270"/>
      <c r="C512" s="270"/>
      <c r="D512" s="270"/>
      <c r="E512" s="270"/>
    </row>
    <row r="513" spans="1:5" ht="17.25" customHeight="1">
      <c r="A513" s="270"/>
      <c r="B513" s="270"/>
      <c r="C513" s="270"/>
      <c r="D513" s="270"/>
      <c r="E513" s="270"/>
    </row>
    <row r="514" spans="1:5" ht="17.25" customHeight="1">
      <c r="A514" s="270"/>
      <c r="B514" s="270"/>
      <c r="C514" s="270"/>
      <c r="D514" s="270"/>
      <c r="E514" s="270"/>
    </row>
    <row r="515" spans="1:5" ht="17.25" customHeight="1">
      <c r="A515" s="270"/>
      <c r="B515" s="270"/>
      <c r="C515" s="270"/>
      <c r="D515" s="270"/>
      <c r="E515" s="270"/>
    </row>
    <row r="516" spans="1:5" ht="17.25" customHeight="1">
      <c r="A516" s="270"/>
      <c r="B516" s="270"/>
      <c r="C516" s="270"/>
      <c r="D516" s="270"/>
      <c r="E516" s="270"/>
    </row>
    <row r="517" spans="1:5" ht="17.25" customHeight="1">
      <c r="A517" s="270"/>
      <c r="B517" s="270"/>
      <c r="C517" s="270"/>
      <c r="D517" s="270"/>
      <c r="E517" s="270"/>
    </row>
    <row r="518" spans="1:5" ht="17.25" customHeight="1">
      <c r="A518" s="270"/>
      <c r="B518" s="270"/>
      <c r="C518" s="270"/>
      <c r="D518" s="270"/>
      <c r="E518" s="270"/>
    </row>
    <row r="519" spans="1:5" ht="17.25" customHeight="1">
      <c r="A519" s="270"/>
      <c r="B519" s="270"/>
      <c r="C519" s="270"/>
      <c r="D519" s="270"/>
      <c r="E519" s="270"/>
    </row>
    <row r="520" spans="1:5" ht="17.25" customHeight="1">
      <c r="A520" s="270"/>
      <c r="B520" s="270"/>
      <c r="C520" s="270"/>
      <c r="D520" s="270"/>
      <c r="E520" s="270"/>
    </row>
    <row r="521" spans="1:5" ht="17.25" customHeight="1">
      <c r="A521" s="270"/>
      <c r="B521" s="270"/>
      <c r="C521" s="270"/>
      <c r="D521" s="270"/>
      <c r="E521" s="270"/>
    </row>
    <row r="522" spans="1:5" ht="17.25" customHeight="1">
      <c r="A522" s="270"/>
      <c r="B522" s="270"/>
      <c r="C522" s="270"/>
      <c r="D522" s="270"/>
      <c r="E522" s="270"/>
    </row>
    <row r="523" spans="1:5" ht="17.25" customHeight="1">
      <c r="A523" s="270"/>
      <c r="B523" s="270"/>
      <c r="C523" s="270"/>
      <c r="D523" s="270"/>
      <c r="E523" s="270"/>
    </row>
    <row r="524" spans="1:5" ht="17.25" customHeight="1">
      <c r="A524" s="270"/>
      <c r="B524" s="270"/>
      <c r="C524" s="270"/>
      <c r="D524" s="270"/>
      <c r="E524" s="270"/>
    </row>
    <row r="525" spans="1:5" ht="17.25" customHeight="1">
      <c r="A525" s="270"/>
      <c r="B525" s="270"/>
      <c r="C525" s="270"/>
      <c r="D525" s="270"/>
      <c r="E525" s="270"/>
    </row>
    <row r="526" spans="1:5" ht="17.25" customHeight="1">
      <c r="A526" s="270"/>
      <c r="B526" s="270"/>
      <c r="C526" s="270"/>
      <c r="D526" s="270"/>
      <c r="E526" s="270"/>
    </row>
    <row r="527" spans="1:5" ht="17.25" customHeight="1">
      <c r="A527" s="270"/>
      <c r="B527" s="270"/>
      <c r="C527" s="270"/>
      <c r="D527" s="270"/>
      <c r="E527" s="270"/>
    </row>
    <row r="528" spans="1:5" ht="17.25" customHeight="1">
      <c r="A528" s="270"/>
      <c r="B528" s="270"/>
      <c r="C528" s="270"/>
      <c r="D528" s="270"/>
      <c r="E528" s="270"/>
    </row>
    <row r="529" spans="1:5" ht="17.25" customHeight="1">
      <c r="A529" s="270"/>
      <c r="B529" s="270"/>
      <c r="C529" s="270"/>
      <c r="D529" s="270"/>
      <c r="E529" s="270"/>
    </row>
    <row r="530" spans="1:5" ht="17.25" customHeight="1">
      <c r="A530" s="270"/>
      <c r="B530" s="270"/>
      <c r="C530" s="270"/>
      <c r="D530" s="270"/>
      <c r="E530" s="270"/>
    </row>
    <row r="531" spans="1:5" ht="17.25" customHeight="1">
      <c r="A531" s="270"/>
      <c r="B531" s="270"/>
      <c r="C531" s="270"/>
      <c r="D531" s="270"/>
      <c r="E531" s="270"/>
    </row>
    <row r="532" spans="1:5" ht="17.25" customHeight="1">
      <c r="A532" s="270"/>
      <c r="B532" s="270"/>
      <c r="C532" s="270"/>
      <c r="D532" s="270"/>
      <c r="E532" s="270"/>
    </row>
    <row r="533" spans="1:5" ht="17.25" customHeight="1">
      <c r="A533" s="270"/>
      <c r="B533" s="270"/>
      <c r="C533" s="270"/>
      <c r="D533" s="270"/>
      <c r="E533" s="270"/>
    </row>
    <row r="534" spans="1:5" ht="17.25" customHeight="1">
      <c r="A534" s="270"/>
      <c r="B534" s="270"/>
      <c r="C534" s="270"/>
      <c r="D534" s="270"/>
      <c r="E534" s="270"/>
    </row>
    <row r="535" spans="1:5" ht="17.25" customHeight="1">
      <c r="A535" s="270"/>
      <c r="B535" s="270"/>
      <c r="C535" s="270"/>
      <c r="D535" s="270"/>
      <c r="E535" s="270"/>
    </row>
    <row r="536" spans="1:5" ht="17.25" customHeight="1">
      <c r="A536" s="270"/>
      <c r="B536" s="270"/>
      <c r="C536" s="270"/>
      <c r="D536" s="270"/>
      <c r="E536" s="270"/>
    </row>
    <row r="537" spans="1:5" ht="17.25" customHeight="1">
      <c r="A537" s="270"/>
      <c r="B537" s="270"/>
      <c r="C537" s="270"/>
      <c r="D537" s="270"/>
      <c r="E537" s="270"/>
    </row>
    <row r="538" spans="1:5" ht="17.25" customHeight="1">
      <c r="A538" s="270"/>
      <c r="B538" s="270"/>
      <c r="C538" s="270"/>
      <c r="D538" s="270"/>
      <c r="E538" s="270"/>
    </row>
    <row r="539" spans="1:5" ht="17.25" customHeight="1">
      <c r="A539" s="270"/>
      <c r="B539" s="270"/>
      <c r="C539" s="270"/>
      <c r="D539" s="270"/>
      <c r="E539" s="270"/>
    </row>
    <row r="540" spans="1:5" ht="17.25" customHeight="1">
      <c r="A540" s="270"/>
      <c r="B540" s="270"/>
      <c r="C540" s="270"/>
      <c r="D540" s="270"/>
      <c r="E540" s="270"/>
    </row>
    <row r="541" spans="1:5" ht="17.25" customHeight="1">
      <c r="A541" s="270"/>
      <c r="B541" s="270"/>
      <c r="C541" s="270"/>
      <c r="D541" s="270"/>
      <c r="E541" s="270"/>
    </row>
    <row r="542" spans="1:5" ht="17.25" customHeight="1">
      <c r="A542" s="270"/>
      <c r="B542" s="270"/>
      <c r="C542" s="270"/>
      <c r="D542" s="270"/>
      <c r="E542" s="270"/>
    </row>
    <row r="543" spans="1:5" ht="17.25" customHeight="1">
      <c r="A543" s="270"/>
      <c r="B543" s="270"/>
      <c r="C543" s="270"/>
      <c r="D543" s="270"/>
      <c r="E543" s="270"/>
    </row>
    <row r="544" spans="1:5" ht="17.25" customHeight="1">
      <c r="A544" s="270"/>
      <c r="B544" s="270"/>
      <c r="C544" s="270"/>
      <c r="D544" s="270"/>
      <c r="E544" s="270"/>
    </row>
    <row r="545" spans="1:5" ht="17.25" customHeight="1">
      <c r="A545" s="270"/>
      <c r="B545" s="270"/>
      <c r="C545" s="270"/>
      <c r="D545" s="270"/>
      <c r="E545" s="270"/>
    </row>
    <row r="546" spans="1:5" ht="17.25" customHeight="1">
      <c r="A546" s="270"/>
      <c r="B546" s="270"/>
      <c r="C546" s="270"/>
      <c r="D546" s="270"/>
      <c r="E546" s="270"/>
    </row>
    <row r="547" spans="1:5" ht="17.25" customHeight="1">
      <c r="A547" s="270"/>
      <c r="B547" s="270"/>
      <c r="C547" s="270"/>
      <c r="D547" s="270"/>
      <c r="E547" s="270"/>
    </row>
    <row r="548" spans="1:5" ht="17.25" customHeight="1">
      <c r="A548" s="270"/>
      <c r="B548" s="270"/>
      <c r="C548" s="270"/>
      <c r="D548" s="270"/>
      <c r="E548" s="270"/>
    </row>
    <row r="549" spans="1:5" ht="17.25" customHeight="1">
      <c r="A549" s="270"/>
      <c r="B549" s="270"/>
      <c r="C549" s="270"/>
      <c r="D549" s="270"/>
      <c r="E549" s="270"/>
    </row>
    <row r="550" spans="1:5" ht="17.25" customHeight="1">
      <c r="A550" s="270"/>
      <c r="B550" s="270"/>
      <c r="C550" s="270"/>
      <c r="D550" s="270"/>
      <c r="E550" s="270"/>
    </row>
    <row r="551" spans="1:5" ht="17.25" customHeight="1">
      <c r="A551" s="270"/>
      <c r="B551" s="270"/>
      <c r="C551" s="270"/>
      <c r="D551" s="270"/>
      <c r="E551" s="270"/>
    </row>
    <row r="552" spans="1:5" ht="17.25" customHeight="1">
      <c r="A552" s="270"/>
      <c r="B552" s="270"/>
      <c r="C552" s="270"/>
      <c r="D552" s="270"/>
      <c r="E552" s="270"/>
    </row>
    <row r="553" spans="1:5" ht="17.25" customHeight="1">
      <c r="A553" s="270"/>
      <c r="B553" s="270"/>
      <c r="C553" s="270"/>
      <c r="D553" s="270"/>
      <c r="E553" s="270"/>
    </row>
    <row r="554" spans="1:5" ht="17.25" customHeight="1">
      <c r="A554" s="270"/>
      <c r="B554" s="270"/>
      <c r="C554" s="270"/>
      <c r="D554" s="270"/>
      <c r="E554" s="270"/>
    </row>
    <row r="555" spans="1:5" ht="17.25" customHeight="1">
      <c r="A555" s="270"/>
      <c r="B555" s="270"/>
      <c r="C555" s="270"/>
      <c r="D555" s="270"/>
      <c r="E555" s="270"/>
    </row>
    <row r="556" spans="1:5" ht="17.25" customHeight="1">
      <c r="A556" s="270"/>
      <c r="B556" s="270"/>
      <c r="C556" s="270"/>
      <c r="D556" s="270"/>
      <c r="E556" s="270"/>
    </row>
    <row r="557" spans="1:5" ht="17.25" customHeight="1">
      <c r="A557" s="270"/>
      <c r="B557" s="270"/>
      <c r="C557" s="270"/>
      <c r="D557" s="270"/>
      <c r="E557" s="270"/>
    </row>
    <row r="558" spans="1:5" ht="17.25" customHeight="1">
      <c r="A558" s="270"/>
      <c r="B558" s="270"/>
      <c r="C558" s="270"/>
      <c r="D558" s="270"/>
      <c r="E558" s="270"/>
    </row>
    <row r="559" spans="1:5" ht="17.25" customHeight="1">
      <c r="A559" s="270"/>
      <c r="B559" s="270"/>
      <c r="C559" s="270"/>
      <c r="D559" s="270"/>
      <c r="E559" s="270"/>
    </row>
    <row r="560" spans="1:5" ht="17.25" customHeight="1">
      <c r="A560" s="270"/>
      <c r="B560" s="270"/>
      <c r="C560" s="270"/>
      <c r="D560" s="270"/>
      <c r="E560" s="270"/>
    </row>
    <row r="561" spans="1:5" ht="17.25" customHeight="1">
      <c r="A561" s="270"/>
      <c r="B561" s="270"/>
      <c r="C561" s="270"/>
      <c r="D561" s="270"/>
      <c r="E561" s="270"/>
    </row>
    <row r="562" spans="1:5" ht="17.25" customHeight="1">
      <c r="A562" s="270"/>
      <c r="B562" s="270"/>
      <c r="C562" s="270"/>
      <c r="D562" s="270"/>
      <c r="E562" s="270"/>
    </row>
    <row r="563" spans="1:5" ht="17.25" customHeight="1">
      <c r="A563" s="270"/>
      <c r="B563" s="270"/>
      <c r="C563" s="270"/>
      <c r="D563" s="270"/>
      <c r="E563" s="270"/>
    </row>
    <row r="564" spans="1:5" ht="17.25" customHeight="1">
      <c r="A564" s="270"/>
      <c r="B564" s="270"/>
      <c r="C564" s="270"/>
      <c r="D564" s="270"/>
      <c r="E564" s="270"/>
    </row>
    <row r="565" spans="1:5" ht="17.25" customHeight="1">
      <c r="A565" s="270"/>
      <c r="B565" s="270"/>
      <c r="C565" s="270"/>
      <c r="D565" s="270"/>
      <c r="E565" s="270"/>
    </row>
    <row r="566" spans="1:5" ht="17.25" customHeight="1">
      <c r="A566" s="270"/>
      <c r="B566" s="270"/>
      <c r="C566" s="270"/>
      <c r="D566" s="270"/>
      <c r="E566" s="270"/>
    </row>
    <row r="567" spans="1:5" ht="17.25" customHeight="1">
      <c r="A567" s="270"/>
      <c r="B567" s="270"/>
      <c r="C567" s="270"/>
      <c r="D567" s="270"/>
      <c r="E567" s="270"/>
    </row>
    <row r="568" spans="1:5" ht="17.25" customHeight="1">
      <c r="A568" s="270"/>
      <c r="B568" s="270"/>
      <c r="C568" s="270"/>
      <c r="D568" s="270"/>
      <c r="E568" s="270"/>
    </row>
    <row r="569" spans="1:5" ht="17.25" customHeight="1">
      <c r="A569" s="270"/>
      <c r="B569" s="270"/>
      <c r="C569" s="270"/>
      <c r="D569" s="270"/>
      <c r="E569" s="270"/>
    </row>
    <row r="570" spans="1:5" ht="17.25" customHeight="1">
      <c r="A570" s="270"/>
      <c r="B570" s="270"/>
      <c r="C570" s="270"/>
      <c r="D570" s="270"/>
      <c r="E570" s="270"/>
    </row>
    <row r="571" spans="1:5" ht="17.25" customHeight="1">
      <c r="A571" s="270"/>
      <c r="B571" s="270"/>
      <c r="C571" s="270"/>
      <c r="D571" s="270"/>
      <c r="E571" s="270"/>
    </row>
    <row r="572" spans="1:5" ht="17.25" customHeight="1">
      <c r="A572" s="270"/>
      <c r="B572" s="270"/>
      <c r="C572" s="270"/>
      <c r="D572" s="270"/>
      <c r="E572" s="270"/>
    </row>
    <row r="573" spans="1:5" ht="17.25" customHeight="1">
      <c r="A573" s="270"/>
      <c r="B573" s="270"/>
      <c r="C573" s="270"/>
      <c r="D573" s="270"/>
      <c r="E573" s="270"/>
    </row>
    <row r="574" spans="1:5" ht="17.25" customHeight="1">
      <c r="A574" s="270"/>
      <c r="B574" s="270"/>
      <c r="C574" s="270"/>
      <c r="D574" s="270"/>
      <c r="E574" s="270"/>
    </row>
    <row r="575" spans="1:5" ht="17.25" customHeight="1">
      <c r="A575" s="270"/>
      <c r="B575" s="270"/>
      <c r="C575" s="270"/>
      <c r="D575" s="270"/>
      <c r="E575" s="270"/>
    </row>
    <row r="576" spans="1:5" ht="17.25" customHeight="1">
      <c r="A576" s="270"/>
      <c r="B576" s="270"/>
      <c r="C576" s="270"/>
      <c r="D576" s="270"/>
      <c r="E576" s="270"/>
    </row>
    <row r="577" spans="1:5" ht="17.25" customHeight="1">
      <c r="A577" s="270"/>
      <c r="B577" s="270"/>
      <c r="C577" s="270"/>
      <c r="D577" s="270"/>
      <c r="E577" s="270"/>
    </row>
    <row r="578" spans="1:5" ht="17.25" customHeight="1">
      <c r="A578" s="270"/>
      <c r="B578" s="270"/>
      <c r="C578" s="270"/>
      <c r="D578" s="270"/>
      <c r="E578" s="270"/>
    </row>
    <row r="579" spans="1:5" ht="17.25" customHeight="1">
      <c r="A579" s="270"/>
      <c r="B579" s="270"/>
      <c r="C579" s="270"/>
      <c r="D579" s="270"/>
      <c r="E579" s="270"/>
    </row>
    <row r="580" spans="1:5" ht="17.25" customHeight="1">
      <c r="A580" s="270"/>
      <c r="B580" s="270"/>
      <c r="C580" s="270"/>
      <c r="D580" s="270"/>
      <c r="E580" s="270"/>
    </row>
    <row r="581" spans="1:5" ht="17.25" customHeight="1">
      <c r="A581" s="270"/>
      <c r="B581" s="270"/>
      <c r="C581" s="270"/>
      <c r="D581" s="270"/>
      <c r="E581" s="270"/>
    </row>
    <row r="582" spans="1:5" ht="17.25" customHeight="1">
      <c r="A582" s="270"/>
      <c r="B582" s="270"/>
      <c r="C582" s="270"/>
      <c r="D582" s="270"/>
      <c r="E582" s="270"/>
    </row>
    <row r="583" spans="1:5" ht="17.25" customHeight="1">
      <c r="A583" s="270"/>
      <c r="B583" s="270"/>
      <c r="C583" s="270"/>
      <c r="D583" s="270"/>
      <c r="E583" s="270"/>
    </row>
    <row r="584" spans="1:5" ht="17.25" customHeight="1">
      <c r="A584" s="270"/>
      <c r="B584" s="270"/>
      <c r="C584" s="270"/>
      <c r="D584" s="270"/>
      <c r="E584" s="270"/>
    </row>
    <row r="585" spans="1:5" ht="17.25" customHeight="1">
      <c r="A585" s="270"/>
      <c r="B585" s="270"/>
      <c r="C585" s="270"/>
      <c r="D585" s="270"/>
      <c r="E585" s="270"/>
    </row>
    <row r="586" spans="1:5" ht="17.25" customHeight="1">
      <c r="A586" s="270"/>
      <c r="B586" s="270"/>
      <c r="C586" s="270"/>
      <c r="D586" s="270"/>
      <c r="E586" s="270"/>
    </row>
    <row r="587" spans="1:5" ht="17.25" customHeight="1">
      <c r="A587" s="270"/>
      <c r="B587" s="270"/>
      <c r="C587" s="270"/>
      <c r="D587" s="270"/>
      <c r="E587" s="270"/>
    </row>
    <row r="588" spans="1:5" ht="17.25" customHeight="1">
      <c r="A588" s="270"/>
      <c r="B588" s="270"/>
      <c r="C588" s="270"/>
      <c r="D588" s="270"/>
      <c r="E588" s="270"/>
    </row>
    <row r="589" spans="1:5" ht="17.25" customHeight="1">
      <c r="A589" s="270"/>
      <c r="B589" s="270"/>
      <c r="C589" s="270"/>
      <c r="D589" s="270"/>
      <c r="E589" s="270"/>
    </row>
    <row r="590" spans="1:5" ht="17.25" customHeight="1">
      <c r="A590" s="270"/>
      <c r="B590" s="270"/>
      <c r="C590" s="270"/>
      <c r="D590" s="270"/>
      <c r="E590" s="270"/>
    </row>
    <row r="591" spans="1:5" ht="17.25" customHeight="1">
      <c r="A591" s="270"/>
      <c r="B591" s="270"/>
      <c r="C591" s="270"/>
      <c r="D591" s="270"/>
      <c r="E591" s="270"/>
    </row>
    <row r="592" spans="1:5" ht="17.25" customHeight="1">
      <c r="A592" s="270"/>
      <c r="B592" s="270"/>
      <c r="C592" s="270"/>
      <c r="D592" s="270"/>
      <c r="E592" s="270"/>
    </row>
    <row r="593" spans="1:5" ht="17.25" customHeight="1">
      <c r="A593" s="270"/>
      <c r="B593" s="270"/>
      <c r="C593" s="270"/>
      <c r="D593" s="270"/>
      <c r="E593" s="270"/>
    </row>
    <row r="594" spans="1:5" ht="17.25" customHeight="1">
      <c r="A594" s="270"/>
      <c r="B594" s="270"/>
      <c r="C594" s="270"/>
      <c r="D594" s="270"/>
      <c r="E594" s="270"/>
    </row>
    <row r="595" spans="1:5" ht="17.25" customHeight="1">
      <c r="A595" s="270"/>
      <c r="B595" s="270"/>
      <c r="C595" s="270"/>
      <c r="D595" s="270"/>
      <c r="E595" s="270"/>
    </row>
    <row r="596" spans="1:5" ht="17.25" customHeight="1">
      <c r="A596" s="270"/>
      <c r="B596" s="270"/>
      <c r="C596" s="270"/>
      <c r="D596" s="270"/>
      <c r="E596" s="270"/>
    </row>
    <row r="597" spans="1:5" ht="17.25" customHeight="1">
      <c r="A597" s="270"/>
      <c r="B597" s="270"/>
      <c r="C597" s="270"/>
      <c r="D597" s="270"/>
      <c r="E597" s="270"/>
    </row>
    <row r="598" spans="1:5" ht="17.25" customHeight="1">
      <c r="A598" s="270"/>
      <c r="B598" s="270"/>
      <c r="C598" s="270"/>
      <c r="D598" s="270"/>
      <c r="E598" s="270"/>
    </row>
    <row r="599" spans="1:5" ht="17.25" customHeight="1">
      <c r="A599" s="270"/>
      <c r="B599" s="270"/>
      <c r="C599" s="270"/>
      <c r="D599" s="270"/>
      <c r="E599" s="270"/>
    </row>
    <row r="600" spans="1:5" ht="17.25" customHeight="1">
      <c r="A600" s="270"/>
      <c r="B600" s="270"/>
      <c r="C600" s="270"/>
      <c r="D600" s="270"/>
      <c r="E600" s="270"/>
    </row>
    <row r="601" spans="1:5" ht="17.25" customHeight="1">
      <c r="A601" s="270"/>
      <c r="B601" s="270"/>
      <c r="C601" s="270"/>
      <c r="D601" s="270"/>
      <c r="E601" s="270"/>
    </row>
    <row r="602" spans="1:5" ht="17.25" customHeight="1">
      <c r="A602" s="270"/>
      <c r="B602" s="270"/>
      <c r="C602" s="270"/>
      <c r="D602" s="270"/>
      <c r="E602" s="270"/>
    </row>
    <row r="603" spans="1:5" ht="17.25" customHeight="1">
      <c r="A603" s="270"/>
      <c r="B603" s="270"/>
      <c r="C603" s="270"/>
      <c r="D603" s="270"/>
      <c r="E603" s="270"/>
    </row>
    <row r="604" spans="1:5" ht="17.25" customHeight="1">
      <c r="A604" s="270"/>
      <c r="B604" s="270"/>
      <c r="C604" s="270"/>
      <c r="D604" s="270"/>
      <c r="E604" s="270"/>
    </row>
    <row r="605" spans="1:5" ht="17.25" customHeight="1">
      <c r="A605" s="270"/>
      <c r="B605" s="270"/>
      <c r="C605" s="270"/>
      <c r="D605" s="270"/>
      <c r="E605" s="270"/>
    </row>
    <row r="606" spans="1:5" ht="17.25" customHeight="1">
      <c r="A606" s="270"/>
      <c r="B606" s="270"/>
      <c r="C606" s="270"/>
      <c r="D606" s="270"/>
      <c r="E606" s="270"/>
    </row>
    <row r="607" spans="1:5" ht="17.25" customHeight="1">
      <c r="A607" s="270"/>
      <c r="B607" s="270"/>
      <c r="C607" s="270"/>
      <c r="D607" s="270"/>
      <c r="E607" s="270"/>
    </row>
    <row r="608" spans="1:5" ht="17.25" customHeight="1">
      <c r="A608" s="270"/>
      <c r="B608" s="270"/>
      <c r="C608" s="270"/>
      <c r="D608" s="270"/>
      <c r="E608" s="270"/>
    </row>
    <row r="609" spans="1:5" ht="17.25" customHeight="1">
      <c r="A609" s="270"/>
      <c r="B609" s="270"/>
      <c r="C609" s="270"/>
      <c r="D609" s="270"/>
      <c r="E609" s="270"/>
    </row>
    <row r="610" spans="1:5" ht="17.25" customHeight="1">
      <c r="A610" s="270"/>
      <c r="B610" s="270"/>
      <c r="C610" s="270"/>
      <c r="D610" s="270"/>
      <c r="E610" s="270"/>
    </row>
    <row r="611" spans="1:5" ht="17.25" customHeight="1">
      <c r="A611" s="270"/>
      <c r="B611" s="270"/>
      <c r="C611" s="270"/>
      <c r="D611" s="270"/>
      <c r="E611" s="270"/>
    </row>
    <row r="612" spans="1:5" ht="17.25" customHeight="1">
      <c r="A612" s="270"/>
      <c r="B612" s="270"/>
      <c r="C612" s="270"/>
      <c r="D612" s="270"/>
      <c r="E612" s="270"/>
    </row>
    <row r="613" spans="1:5" ht="17.25" customHeight="1">
      <c r="A613" s="270"/>
      <c r="B613" s="270"/>
      <c r="C613" s="270"/>
      <c r="D613" s="270"/>
      <c r="E613" s="270"/>
    </row>
    <row r="614" spans="1:5" ht="17.25" customHeight="1">
      <c r="A614" s="270"/>
      <c r="B614" s="270"/>
      <c r="C614" s="270"/>
      <c r="D614" s="270"/>
      <c r="E614" s="270"/>
    </row>
    <row r="615" spans="1:5" ht="17.25" customHeight="1">
      <c r="A615" s="270"/>
      <c r="B615" s="270"/>
      <c r="C615" s="270"/>
      <c r="D615" s="270"/>
      <c r="E615" s="270"/>
    </row>
    <row r="616" spans="1:5" ht="17.25" customHeight="1">
      <c r="A616" s="270"/>
      <c r="B616" s="270"/>
      <c r="C616" s="270"/>
      <c r="D616" s="270"/>
      <c r="E616" s="270"/>
    </row>
    <row r="617" spans="1:5" ht="17.25" customHeight="1">
      <c r="A617" s="270"/>
      <c r="B617" s="270"/>
      <c r="C617" s="270"/>
      <c r="D617" s="270"/>
      <c r="E617" s="270"/>
    </row>
    <row r="618" spans="1:5" ht="17.25" customHeight="1">
      <c r="A618" s="270"/>
      <c r="B618" s="270"/>
      <c r="C618" s="270"/>
      <c r="D618" s="270"/>
      <c r="E618" s="270"/>
    </row>
    <row r="619" spans="1:5" ht="17.25" customHeight="1">
      <c r="A619" s="270"/>
      <c r="B619" s="270"/>
      <c r="C619" s="270"/>
      <c r="D619" s="270"/>
      <c r="E619" s="270"/>
    </row>
    <row r="620" spans="1:5" ht="17.25" customHeight="1">
      <c r="A620" s="270"/>
      <c r="B620" s="270"/>
      <c r="C620" s="270"/>
      <c r="D620" s="270"/>
      <c r="E620" s="270"/>
    </row>
    <row r="621" spans="1:5" ht="17.25" customHeight="1">
      <c r="A621" s="270"/>
      <c r="B621" s="270"/>
      <c r="C621" s="270"/>
      <c r="D621" s="270"/>
      <c r="E621" s="270"/>
    </row>
    <row r="622" spans="1:5" ht="17.25" customHeight="1">
      <c r="A622" s="270"/>
      <c r="B622" s="270"/>
      <c r="C622" s="270"/>
      <c r="D622" s="270"/>
      <c r="E622" s="270"/>
    </row>
    <row r="623" spans="1:5" ht="17.25" customHeight="1">
      <c r="A623" s="270"/>
      <c r="B623" s="270"/>
      <c r="C623" s="270"/>
      <c r="D623" s="270"/>
      <c r="E623" s="270"/>
    </row>
    <row r="624" spans="1:5" ht="17.25" customHeight="1">
      <c r="A624" s="270"/>
      <c r="B624" s="270"/>
      <c r="C624" s="270"/>
      <c r="D624" s="270"/>
      <c r="E624" s="270"/>
    </row>
    <row r="625" spans="1:5" ht="17.25" customHeight="1">
      <c r="A625" s="270"/>
      <c r="B625" s="270"/>
      <c r="C625" s="270"/>
      <c r="D625" s="270"/>
      <c r="E625" s="270"/>
    </row>
    <row r="626" spans="1:5" ht="17.25" customHeight="1">
      <c r="A626" s="270"/>
      <c r="B626" s="270"/>
      <c r="C626" s="270"/>
      <c r="D626" s="270"/>
      <c r="E626" s="270"/>
    </row>
    <row r="627" spans="1:5" ht="17.25" customHeight="1">
      <c r="A627" s="270"/>
      <c r="B627" s="270"/>
      <c r="C627" s="270"/>
      <c r="D627" s="270"/>
      <c r="E627" s="270"/>
    </row>
    <row r="628" spans="1:5" ht="17.25" customHeight="1">
      <c r="A628" s="270"/>
      <c r="B628" s="270"/>
      <c r="C628" s="270"/>
      <c r="D628" s="270"/>
      <c r="E628" s="270"/>
    </row>
    <row r="629" spans="1:5" ht="17.25" customHeight="1">
      <c r="A629" s="270"/>
      <c r="B629" s="270"/>
      <c r="C629" s="270"/>
      <c r="D629" s="270"/>
      <c r="E629" s="270"/>
    </row>
    <row r="630" spans="1:5" ht="17.25" customHeight="1">
      <c r="A630" s="270"/>
      <c r="B630" s="270"/>
      <c r="C630" s="270"/>
      <c r="D630" s="270"/>
      <c r="E630" s="270"/>
    </row>
    <row r="631" spans="1:5" ht="17.25" customHeight="1">
      <c r="A631" s="270"/>
      <c r="B631" s="270"/>
      <c r="C631" s="270"/>
      <c r="D631" s="270"/>
      <c r="E631" s="270"/>
    </row>
    <row r="632" spans="1:5" ht="17.25" customHeight="1">
      <c r="A632" s="270"/>
      <c r="B632" s="270"/>
      <c r="C632" s="270"/>
      <c r="D632" s="270"/>
      <c r="E632" s="270"/>
    </row>
    <row r="633" spans="1:5" ht="17.25" customHeight="1">
      <c r="A633" s="270"/>
      <c r="B633" s="270"/>
      <c r="C633" s="270"/>
      <c r="D633" s="270"/>
      <c r="E633" s="270"/>
    </row>
    <row r="634" spans="1:5" ht="17.25" customHeight="1">
      <c r="A634" s="270"/>
      <c r="B634" s="270"/>
      <c r="C634" s="270"/>
      <c r="D634" s="270"/>
      <c r="E634" s="270"/>
    </row>
    <row r="635" spans="1:5" ht="17.25" customHeight="1">
      <c r="A635" s="270"/>
      <c r="B635" s="270"/>
      <c r="C635" s="270"/>
      <c r="D635" s="270"/>
      <c r="E635" s="270"/>
    </row>
    <row r="636" spans="1:5" ht="17.25" customHeight="1">
      <c r="A636" s="270"/>
      <c r="B636" s="270"/>
      <c r="C636" s="270"/>
      <c r="D636" s="270"/>
      <c r="E636" s="270"/>
    </row>
    <row r="637" spans="1:5" ht="17.25" customHeight="1">
      <c r="A637" s="270"/>
      <c r="B637" s="270"/>
      <c r="C637" s="270"/>
      <c r="D637" s="270"/>
      <c r="E637" s="270"/>
    </row>
    <row r="638" spans="1:5" ht="17.25" customHeight="1">
      <c r="A638" s="270"/>
      <c r="B638" s="270"/>
      <c r="C638" s="270"/>
      <c r="D638" s="270"/>
      <c r="E638" s="270"/>
    </row>
    <row r="639" spans="1:5" ht="17.25" customHeight="1">
      <c r="A639" s="270"/>
      <c r="B639" s="270"/>
      <c r="C639" s="270"/>
      <c r="D639" s="270"/>
      <c r="E639" s="270"/>
    </row>
    <row r="640" spans="1:5" ht="17.25" customHeight="1">
      <c r="A640" s="270"/>
      <c r="B640" s="270"/>
      <c r="C640" s="270"/>
      <c r="D640" s="270"/>
      <c r="E640" s="270"/>
    </row>
    <row r="641" spans="1:5" ht="17.25" customHeight="1">
      <c r="A641" s="270"/>
      <c r="B641" s="270"/>
      <c r="C641" s="270"/>
      <c r="D641" s="270"/>
      <c r="E641" s="270"/>
    </row>
    <row r="642" spans="1:5" ht="17.25" customHeight="1">
      <c r="A642" s="270"/>
      <c r="B642" s="270"/>
      <c r="C642" s="270"/>
      <c r="D642" s="270"/>
      <c r="E642" s="270"/>
    </row>
    <row r="643" spans="1:5" ht="17.25" customHeight="1">
      <c r="A643" s="270"/>
      <c r="B643" s="270"/>
      <c r="C643" s="270"/>
      <c r="D643" s="270"/>
      <c r="E643" s="270"/>
    </row>
    <row r="644" spans="1:5" ht="17.25" customHeight="1">
      <c r="A644" s="270"/>
      <c r="B644" s="270"/>
      <c r="C644" s="270"/>
      <c r="D644" s="270"/>
      <c r="E644" s="270"/>
    </row>
    <row r="645" spans="1:5" ht="17.25" customHeight="1">
      <c r="A645" s="270"/>
      <c r="B645" s="270"/>
      <c r="C645" s="270"/>
      <c r="D645" s="270"/>
      <c r="E645" s="270"/>
    </row>
    <row r="646" spans="1:5" ht="17.25" customHeight="1">
      <c r="A646" s="270"/>
      <c r="B646" s="270"/>
      <c r="C646" s="270"/>
      <c r="D646" s="270"/>
      <c r="E646" s="270"/>
    </row>
    <row r="647" spans="1:5" ht="17.25" customHeight="1">
      <c r="A647" s="270"/>
      <c r="B647" s="270"/>
      <c r="C647" s="270"/>
      <c r="D647" s="270"/>
      <c r="E647" s="270"/>
    </row>
    <row r="648" spans="1:5" ht="17.25" customHeight="1">
      <c r="A648" s="270"/>
      <c r="B648" s="270"/>
      <c r="C648" s="270"/>
      <c r="D648" s="270"/>
      <c r="E648" s="270"/>
    </row>
    <row r="649" spans="1:5" ht="17.25" customHeight="1">
      <c r="A649" s="270"/>
      <c r="B649" s="270"/>
      <c r="C649" s="270"/>
      <c r="D649" s="270"/>
      <c r="E649" s="270"/>
    </row>
    <row r="650" spans="1:5" ht="17.25" customHeight="1">
      <c r="A650" s="270"/>
      <c r="B650" s="270"/>
      <c r="C650" s="270"/>
      <c r="D650" s="270"/>
      <c r="E650" s="270"/>
    </row>
    <row r="651" spans="1:5" ht="17.25" customHeight="1">
      <c r="A651" s="270"/>
      <c r="B651" s="270"/>
      <c r="C651" s="270"/>
      <c r="D651" s="270"/>
      <c r="E651" s="270"/>
    </row>
    <row r="652" spans="1:5" ht="17.25" customHeight="1">
      <c r="A652" s="270"/>
      <c r="B652" s="270"/>
      <c r="C652" s="270"/>
      <c r="D652" s="270"/>
      <c r="E652" s="270"/>
    </row>
    <row r="653" spans="1:5" ht="17.25" customHeight="1">
      <c r="A653" s="270"/>
      <c r="B653" s="270"/>
      <c r="C653" s="270"/>
      <c r="D653" s="270"/>
      <c r="E653" s="270"/>
    </row>
    <row r="654" spans="1:5" ht="17.25" customHeight="1">
      <c r="A654" s="270"/>
      <c r="B654" s="270"/>
      <c r="C654" s="270"/>
      <c r="D654" s="270"/>
      <c r="E654" s="270"/>
    </row>
    <row r="655" spans="1:5" ht="17.25" customHeight="1">
      <c r="A655" s="270"/>
      <c r="B655" s="270"/>
      <c r="C655" s="270"/>
      <c r="D655" s="270"/>
      <c r="E655" s="270"/>
    </row>
    <row r="656" spans="1:5" ht="17.25" customHeight="1">
      <c r="A656" s="270"/>
      <c r="B656" s="270"/>
      <c r="C656" s="270"/>
      <c r="D656" s="270"/>
      <c r="E656" s="270"/>
    </row>
    <row r="657" spans="1:5" ht="17.25" customHeight="1">
      <c r="A657" s="270"/>
      <c r="B657" s="270"/>
      <c r="C657" s="270"/>
      <c r="D657" s="270"/>
      <c r="E657" s="270"/>
    </row>
    <row r="658" spans="1:5" ht="17.25" customHeight="1">
      <c r="A658" s="270"/>
      <c r="B658" s="270"/>
      <c r="C658" s="270"/>
      <c r="D658" s="270"/>
      <c r="E658" s="270"/>
    </row>
    <row r="659" spans="1:5" ht="17.25" customHeight="1">
      <c r="A659" s="270"/>
      <c r="B659" s="270"/>
      <c r="C659" s="270"/>
      <c r="D659" s="270"/>
      <c r="E659" s="270"/>
    </row>
    <row r="660" spans="1:5" ht="17.25" customHeight="1">
      <c r="A660" s="270"/>
      <c r="B660" s="270"/>
      <c r="C660" s="270"/>
      <c r="D660" s="270"/>
      <c r="E660" s="270"/>
    </row>
    <row r="661" spans="1:5" ht="17.25" customHeight="1">
      <c r="A661" s="270"/>
      <c r="B661" s="270"/>
      <c r="C661" s="270"/>
      <c r="D661" s="270"/>
      <c r="E661" s="270"/>
    </row>
    <row r="662" spans="1:5" ht="17.25" customHeight="1">
      <c r="A662" s="270"/>
      <c r="B662" s="270"/>
      <c r="C662" s="270"/>
      <c r="D662" s="270"/>
      <c r="E662" s="270"/>
    </row>
    <row r="663" spans="1:5" ht="17.25" customHeight="1">
      <c r="A663" s="270"/>
      <c r="B663" s="270"/>
      <c r="C663" s="270"/>
      <c r="D663" s="270"/>
      <c r="E663" s="270"/>
    </row>
    <row r="664" spans="1:5" ht="17.25" customHeight="1">
      <c r="A664" s="270"/>
      <c r="B664" s="270"/>
      <c r="C664" s="270"/>
      <c r="D664" s="270"/>
      <c r="E664" s="270"/>
    </row>
    <row r="665" spans="1:5" ht="17.25" customHeight="1">
      <c r="A665" s="270"/>
      <c r="B665" s="270"/>
      <c r="C665" s="270"/>
      <c r="D665" s="270"/>
      <c r="E665" s="270"/>
    </row>
    <row r="666" spans="1:5" ht="17.25" customHeight="1">
      <c r="A666" s="270"/>
      <c r="B666" s="270"/>
      <c r="C666" s="270"/>
      <c r="D666" s="270"/>
      <c r="E666" s="270"/>
    </row>
    <row r="667" spans="1:5" ht="17.25" customHeight="1">
      <c r="A667" s="270"/>
      <c r="B667" s="270"/>
      <c r="C667" s="270"/>
      <c r="D667" s="270"/>
      <c r="E667" s="270"/>
    </row>
    <row r="668" spans="1:5" ht="17.25" customHeight="1">
      <c r="A668" s="270"/>
      <c r="B668" s="270"/>
      <c r="C668" s="270"/>
      <c r="D668" s="270"/>
      <c r="E668" s="270"/>
    </row>
    <row r="669" spans="1:5" ht="17.25" customHeight="1">
      <c r="A669" s="270"/>
      <c r="B669" s="270"/>
      <c r="C669" s="270"/>
      <c r="D669" s="270"/>
      <c r="E669" s="270"/>
    </row>
    <row r="670" spans="1:5" ht="17.25" customHeight="1">
      <c r="A670" s="270"/>
      <c r="B670" s="270"/>
      <c r="C670" s="270"/>
      <c r="D670" s="270"/>
      <c r="E670" s="270"/>
    </row>
    <row r="671" spans="1:5" ht="17.25" customHeight="1">
      <c r="A671" s="270"/>
      <c r="B671" s="270"/>
      <c r="C671" s="270"/>
      <c r="D671" s="270"/>
      <c r="E671" s="270"/>
    </row>
    <row r="672" spans="1:5" ht="17.25" customHeight="1">
      <c r="A672" s="270"/>
      <c r="B672" s="270"/>
      <c r="C672" s="270"/>
      <c r="D672" s="270"/>
      <c r="E672" s="270"/>
    </row>
    <row r="673" spans="1:5" ht="17.25" customHeight="1">
      <c r="A673" s="270"/>
      <c r="B673" s="270"/>
      <c r="C673" s="270"/>
      <c r="D673" s="270"/>
      <c r="E673" s="270"/>
    </row>
    <row r="674" spans="1:5" ht="17.25" customHeight="1">
      <c r="A674" s="270"/>
      <c r="B674" s="270"/>
      <c r="C674" s="270"/>
      <c r="D674" s="270"/>
      <c r="E674" s="270"/>
    </row>
    <row r="675" spans="1:5" ht="17.25" customHeight="1">
      <c r="A675" s="270"/>
      <c r="B675" s="270"/>
      <c r="C675" s="270"/>
      <c r="D675" s="270"/>
      <c r="E675" s="270"/>
    </row>
    <row r="676" spans="1:5" ht="17.25" customHeight="1">
      <c r="A676" s="270"/>
      <c r="B676" s="270"/>
      <c r="C676" s="270"/>
      <c r="D676" s="270"/>
      <c r="E676" s="270"/>
    </row>
    <row r="677" spans="1:5" ht="17.25" customHeight="1">
      <c r="A677" s="270"/>
      <c r="B677" s="270"/>
      <c r="C677" s="270"/>
      <c r="D677" s="270"/>
      <c r="E677" s="270"/>
    </row>
    <row r="678" spans="1:5" ht="17.25" customHeight="1">
      <c r="A678" s="270"/>
      <c r="B678" s="270"/>
      <c r="C678" s="270"/>
      <c r="D678" s="270"/>
      <c r="E678" s="270"/>
    </row>
    <row r="679" spans="1:5" ht="17.25" customHeight="1">
      <c r="A679" s="270"/>
      <c r="B679" s="270"/>
      <c r="C679" s="270"/>
      <c r="D679" s="270"/>
      <c r="E679" s="270"/>
    </row>
    <row r="680" spans="1:5" ht="17.25" customHeight="1">
      <c r="A680" s="270"/>
      <c r="B680" s="270"/>
      <c r="C680" s="270"/>
      <c r="D680" s="270"/>
      <c r="E680" s="270"/>
    </row>
    <row r="681" spans="1:5" ht="17.25" customHeight="1">
      <c r="A681" s="270"/>
      <c r="B681" s="270"/>
      <c r="C681" s="270"/>
      <c r="D681" s="270"/>
      <c r="E681" s="270"/>
    </row>
    <row r="682" spans="1:5" ht="17.25" customHeight="1">
      <c r="A682" s="270"/>
      <c r="B682" s="270"/>
      <c r="C682" s="270"/>
      <c r="D682" s="270"/>
      <c r="E682" s="270"/>
    </row>
    <row r="683" spans="1:5" ht="17.25" customHeight="1">
      <c r="A683" s="270"/>
      <c r="B683" s="270"/>
      <c r="C683" s="270"/>
      <c r="D683" s="270"/>
      <c r="E683" s="270"/>
    </row>
    <row r="684" spans="1:5" ht="17.25" customHeight="1">
      <c r="A684" s="270"/>
      <c r="B684" s="270"/>
      <c r="C684" s="270"/>
      <c r="D684" s="270"/>
      <c r="E684" s="270"/>
    </row>
    <row r="685" spans="1:5" ht="17.25" customHeight="1">
      <c r="A685" s="270"/>
      <c r="B685" s="270"/>
      <c r="C685" s="270"/>
      <c r="D685" s="270"/>
      <c r="E685" s="270"/>
    </row>
    <row r="686" spans="1:5" ht="17.25" customHeight="1">
      <c r="A686" s="270"/>
      <c r="B686" s="270"/>
      <c r="C686" s="270"/>
      <c r="D686" s="270"/>
      <c r="E686" s="270"/>
    </row>
    <row r="687" spans="1:5" ht="17.25" customHeight="1">
      <c r="A687" s="270"/>
      <c r="B687" s="270"/>
      <c r="C687" s="270"/>
      <c r="D687" s="270"/>
      <c r="E687" s="270"/>
    </row>
    <row r="688" spans="1:5" ht="17.25" customHeight="1">
      <c r="A688" s="270"/>
      <c r="B688" s="270"/>
      <c r="C688" s="270"/>
      <c r="D688" s="270"/>
      <c r="E688" s="270"/>
    </row>
    <row r="689" spans="1:5" ht="17.25" customHeight="1">
      <c r="A689" s="270"/>
      <c r="B689" s="270"/>
      <c r="C689" s="270"/>
      <c r="D689" s="270"/>
      <c r="E689" s="270"/>
    </row>
    <row r="690" spans="1:5" ht="17.25" customHeight="1">
      <c r="A690" s="270"/>
      <c r="B690" s="270"/>
      <c r="C690" s="270"/>
      <c r="D690" s="270"/>
      <c r="E690" s="270"/>
    </row>
    <row r="691" spans="1:5" ht="17.25" customHeight="1">
      <c r="A691" s="270"/>
      <c r="B691" s="270"/>
      <c r="C691" s="270"/>
      <c r="D691" s="270"/>
      <c r="E691" s="270"/>
    </row>
    <row r="692" spans="1:5" ht="17.25" customHeight="1">
      <c r="A692" s="270"/>
      <c r="B692" s="270"/>
      <c r="C692" s="270"/>
      <c r="D692" s="270"/>
      <c r="E692" s="270"/>
    </row>
    <row r="693" spans="1:5" ht="17.25" customHeight="1">
      <c r="A693" s="270"/>
      <c r="B693" s="270"/>
      <c r="C693" s="270"/>
      <c r="D693" s="270"/>
      <c r="E693" s="270"/>
    </row>
    <row r="694" spans="1:5" ht="17.25" customHeight="1">
      <c r="A694" s="270"/>
      <c r="B694" s="270"/>
      <c r="C694" s="270"/>
      <c r="D694" s="270"/>
      <c r="E694" s="270"/>
    </row>
    <row r="695" spans="1:5" ht="17.25" customHeight="1">
      <c r="A695" s="270"/>
      <c r="B695" s="270"/>
      <c r="C695" s="270"/>
      <c r="D695" s="270"/>
      <c r="E695" s="270"/>
    </row>
    <row r="696" spans="1:5" ht="17.25" customHeight="1">
      <c r="A696" s="270"/>
      <c r="B696" s="270"/>
      <c r="C696" s="270"/>
      <c r="D696" s="270"/>
      <c r="E696" s="270"/>
    </row>
    <row r="697" spans="1:5" ht="17.25" customHeight="1">
      <c r="A697" s="270"/>
      <c r="B697" s="270"/>
      <c r="C697" s="270"/>
      <c r="D697" s="270"/>
      <c r="E697" s="270"/>
    </row>
    <row r="698" spans="1:5" ht="17.25" customHeight="1">
      <c r="A698" s="270"/>
      <c r="B698" s="270"/>
      <c r="C698" s="270"/>
      <c r="D698" s="270"/>
      <c r="E698" s="270"/>
    </row>
    <row r="699" spans="1:5" ht="17.25" customHeight="1">
      <c r="A699" s="270"/>
      <c r="B699" s="270"/>
      <c r="C699" s="270"/>
      <c r="D699" s="270"/>
      <c r="E699" s="270"/>
    </row>
    <row r="700" spans="1:5" ht="17.25" customHeight="1">
      <c r="A700" s="270"/>
      <c r="B700" s="270"/>
      <c r="C700" s="270"/>
      <c r="D700" s="270"/>
      <c r="E700" s="270"/>
    </row>
    <row r="701" spans="1:5" ht="17.25" customHeight="1">
      <c r="A701" s="270"/>
      <c r="B701" s="270"/>
      <c r="C701" s="270"/>
      <c r="D701" s="270"/>
      <c r="E701" s="270"/>
    </row>
    <row r="702" spans="1:5" ht="17.25" customHeight="1">
      <c r="A702" s="270"/>
      <c r="B702" s="270"/>
      <c r="C702" s="270"/>
      <c r="D702" s="270"/>
      <c r="E702" s="270"/>
    </row>
    <row r="703" spans="1:5" ht="17.25" customHeight="1">
      <c r="A703" s="270"/>
      <c r="B703" s="270"/>
      <c r="C703" s="270"/>
      <c r="D703" s="270"/>
      <c r="E703" s="270"/>
    </row>
    <row r="704" spans="1:5" ht="17.25" customHeight="1">
      <c r="A704" s="270"/>
      <c r="B704" s="270"/>
      <c r="C704" s="270"/>
      <c r="D704" s="270"/>
      <c r="E704" s="270"/>
    </row>
    <row r="705" spans="1:5" ht="17.25" customHeight="1">
      <c r="A705" s="270"/>
      <c r="B705" s="270"/>
      <c r="C705" s="270"/>
      <c r="D705" s="270"/>
      <c r="E705" s="270"/>
    </row>
    <row r="706" spans="1:5" ht="17.25" customHeight="1">
      <c r="A706" s="270"/>
      <c r="B706" s="270"/>
      <c r="C706" s="270"/>
      <c r="D706" s="270"/>
      <c r="E706" s="270"/>
    </row>
    <row r="707" spans="1:5" ht="17.25" customHeight="1">
      <c r="A707" s="270"/>
      <c r="B707" s="270"/>
      <c r="C707" s="270"/>
      <c r="D707" s="270"/>
      <c r="E707" s="270"/>
    </row>
    <row r="708" spans="1:5" ht="17.25" customHeight="1">
      <c r="A708" s="270"/>
      <c r="B708" s="270"/>
      <c r="C708" s="270"/>
      <c r="D708" s="270"/>
      <c r="E708" s="270"/>
    </row>
    <row r="709" spans="1:5" ht="17.25" customHeight="1">
      <c r="A709" s="270"/>
      <c r="B709" s="270"/>
      <c r="C709" s="270"/>
      <c r="D709" s="270"/>
      <c r="E709" s="270"/>
    </row>
    <row r="710" spans="1:5" ht="17.25" customHeight="1">
      <c r="A710" s="270"/>
      <c r="B710" s="270"/>
      <c r="C710" s="270"/>
      <c r="D710" s="270"/>
      <c r="E710" s="270"/>
    </row>
    <row r="711" spans="1:5" ht="17.25" customHeight="1">
      <c r="A711" s="270"/>
      <c r="B711" s="270"/>
      <c r="C711" s="270"/>
      <c r="D711" s="270"/>
      <c r="E711" s="270"/>
    </row>
    <row r="712" spans="1:5" ht="17.25" customHeight="1">
      <c r="A712" s="270"/>
      <c r="B712" s="270"/>
      <c r="C712" s="270"/>
      <c r="D712" s="270"/>
      <c r="E712" s="270"/>
    </row>
    <row r="713" spans="1:5" ht="17.25" customHeight="1">
      <c r="A713" s="270"/>
      <c r="B713" s="270"/>
      <c r="C713" s="270"/>
      <c r="D713" s="270"/>
      <c r="E713" s="270"/>
    </row>
    <row r="714" spans="1:5" ht="17.25" customHeight="1">
      <c r="A714" s="270"/>
      <c r="B714" s="270"/>
      <c r="C714" s="270"/>
      <c r="D714" s="270"/>
      <c r="E714" s="270"/>
    </row>
    <row r="715" spans="1:5" ht="17.25" customHeight="1">
      <c r="A715" s="270"/>
      <c r="B715" s="270"/>
      <c r="C715" s="270"/>
      <c r="D715" s="270"/>
      <c r="E715" s="270"/>
    </row>
    <row r="716" spans="1:5" ht="17.25" customHeight="1">
      <c r="A716" s="270"/>
      <c r="B716" s="270"/>
      <c r="C716" s="270"/>
      <c r="D716" s="270"/>
      <c r="E716" s="270"/>
    </row>
    <row r="717" spans="1:5" ht="17.25" customHeight="1">
      <c r="A717" s="270"/>
      <c r="B717" s="270"/>
      <c r="C717" s="270"/>
      <c r="D717" s="270"/>
      <c r="E717" s="270"/>
    </row>
    <row r="718" spans="1:5" ht="17.25" customHeight="1">
      <c r="A718" s="270"/>
      <c r="B718" s="270"/>
      <c r="C718" s="270"/>
      <c r="D718" s="270"/>
      <c r="E718" s="270"/>
    </row>
    <row r="719" spans="1:5" ht="17.25" customHeight="1">
      <c r="A719" s="270"/>
      <c r="B719" s="270"/>
      <c r="C719" s="270"/>
      <c r="D719" s="270"/>
      <c r="E719" s="270"/>
    </row>
    <row r="720" spans="1:5" ht="17.25" customHeight="1">
      <c r="A720" s="270"/>
      <c r="B720" s="270"/>
      <c r="C720" s="270"/>
      <c r="D720" s="270"/>
      <c r="E720" s="270"/>
    </row>
    <row r="721" spans="1:5" ht="17.25" customHeight="1">
      <c r="A721" s="270"/>
      <c r="B721" s="270"/>
      <c r="C721" s="270"/>
      <c r="D721" s="270"/>
      <c r="E721" s="270"/>
    </row>
    <row r="722" spans="1:5" ht="17.25" customHeight="1">
      <c r="A722" s="270"/>
      <c r="B722" s="270"/>
      <c r="C722" s="270"/>
      <c r="D722" s="270"/>
      <c r="E722" s="270"/>
    </row>
    <row r="723" spans="1:5" ht="17.25" customHeight="1">
      <c r="A723" s="270"/>
      <c r="B723" s="270"/>
      <c r="C723" s="270"/>
      <c r="D723" s="270"/>
      <c r="E723" s="270"/>
    </row>
    <row r="724" spans="1:5" ht="17.25" customHeight="1">
      <c r="A724" s="270"/>
      <c r="B724" s="270"/>
      <c r="C724" s="270"/>
      <c r="D724" s="270"/>
      <c r="E724" s="270"/>
    </row>
    <row r="725" spans="1:5" ht="17.25" customHeight="1">
      <c r="A725" s="270"/>
      <c r="B725" s="270"/>
      <c r="C725" s="270"/>
      <c r="D725" s="270"/>
      <c r="E725" s="270"/>
    </row>
    <row r="726" spans="1:5" ht="17.25" customHeight="1">
      <c r="A726" s="270"/>
      <c r="B726" s="270"/>
      <c r="C726" s="270"/>
      <c r="D726" s="270"/>
      <c r="E726" s="270"/>
    </row>
    <row r="727" spans="1:5" ht="17.25" customHeight="1">
      <c r="A727" s="270"/>
      <c r="B727" s="270"/>
      <c r="C727" s="270"/>
      <c r="D727" s="270"/>
      <c r="E727" s="270"/>
    </row>
    <row r="728" spans="1:5" ht="17.25" customHeight="1">
      <c r="A728" s="270"/>
      <c r="B728" s="270"/>
      <c r="C728" s="270"/>
      <c r="D728" s="270"/>
      <c r="E728" s="270"/>
    </row>
    <row r="729" spans="1:5" ht="17.25" customHeight="1">
      <c r="A729" s="270"/>
      <c r="B729" s="270"/>
      <c r="C729" s="270"/>
      <c r="D729" s="270"/>
      <c r="E729" s="270"/>
    </row>
    <row r="730" spans="1:5" ht="17.25" customHeight="1">
      <c r="A730" s="270"/>
      <c r="B730" s="270"/>
      <c r="C730" s="270"/>
      <c r="D730" s="270"/>
      <c r="E730" s="270"/>
    </row>
    <row r="731" spans="1:5" ht="17.25" customHeight="1">
      <c r="A731" s="270"/>
      <c r="B731" s="270"/>
      <c r="C731" s="270"/>
      <c r="D731" s="270"/>
      <c r="E731" s="270"/>
    </row>
    <row r="732" spans="1:5" ht="17.25" customHeight="1">
      <c r="A732" s="270"/>
      <c r="B732" s="270"/>
      <c r="C732" s="270"/>
      <c r="D732" s="270"/>
      <c r="E732" s="270"/>
    </row>
    <row r="733" spans="1:5" ht="17.25" customHeight="1">
      <c r="A733" s="270"/>
      <c r="B733" s="270"/>
      <c r="C733" s="270"/>
      <c r="D733" s="270"/>
      <c r="E733" s="270"/>
    </row>
    <row r="734" spans="1:5" ht="17.25" customHeight="1">
      <c r="A734" s="270"/>
      <c r="B734" s="270"/>
      <c r="C734" s="270"/>
      <c r="D734" s="270"/>
      <c r="E734" s="270"/>
    </row>
    <row r="735" spans="1:5" ht="17.25" customHeight="1">
      <c r="A735" s="270"/>
      <c r="B735" s="270"/>
      <c r="C735" s="270"/>
      <c r="D735" s="270"/>
      <c r="E735" s="270"/>
    </row>
    <row r="736" spans="1:5" ht="17.25" customHeight="1">
      <c r="A736" s="270"/>
      <c r="B736" s="270"/>
      <c r="C736" s="270"/>
      <c r="D736" s="270"/>
      <c r="E736" s="270"/>
    </row>
    <row r="737" spans="1:5" ht="17.25" customHeight="1">
      <c r="A737" s="270"/>
      <c r="B737" s="270"/>
      <c r="C737" s="270"/>
      <c r="D737" s="270"/>
      <c r="E737" s="270"/>
    </row>
    <row r="738" spans="1:5" ht="17.25" customHeight="1">
      <c r="A738" s="270"/>
      <c r="B738" s="270"/>
      <c r="C738" s="270"/>
      <c r="D738" s="270"/>
      <c r="E738" s="270"/>
    </row>
    <row r="739" spans="1:5" ht="17.25" customHeight="1">
      <c r="A739" s="270"/>
      <c r="B739" s="270"/>
      <c r="C739" s="270"/>
      <c r="D739" s="270"/>
      <c r="E739" s="270"/>
    </row>
    <row r="740" spans="1:5" ht="17.25" customHeight="1">
      <c r="A740" s="270"/>
      <c r="B740" s="270"/>
      <c r="C740" s="270"/>
      <c r="D740" s="270"/>
      <c r="E740" s="270"/>
    </row>
    <row r="741" spans="1:5" ht="17.25" customHeight="1">
      <c r="A741" s="270"/>
      <c r="B741" s="270"/>
      <c r="C741" s="270"/>
      <c r="D741" s="270"/>
      <c r="E741" s="270"/>
    </row>
    <row r="742" spans="1:5" ht="17.25" customHeight="1">
      <c r="A742" s="270"/>
      <c r="B742" s="270"/>
      <c r="C742" s="270"/>
      <c r="D742" s="270"/>
      <c r="E742" s="270"/>
    </row>
    <row r="743" spans="1:5" ht="17.25" customHeight="1">
      <c r="A743" s="270"/>
      <c r="B743" s="270"/>
      <c r="C743" s="270"/>
      <c r="D743" s="270"/>
      <c r="E743" s="270"/>
    </row>
    <row r="744" spans="1:5" ht="17.25" customHeight="1">
      <c r="A744" s="270"/>
      <c r="B744" s="270"/>
      <c r="C744" s="270"/>
      <c r="D744" s="270"/>
      <c r="E744" s="270"/>
    </row>
    <row r="745" spans="1:5" ht="17.25" customHeight="1">
      <c r="A745" s="270"/>
      <c r="B745" s="270"/>
      <c r="C745" s="270"/>
      <c r="D745" s="270"/>
      <c r="E745" s="270"/>
    </row>
    <row r="746" spans="1:5" ht="17.25" customHeight="1">
      <c r="A746" s="270"/>
      <c r="B746" s="270"/>
      <c r="C746" s="270"/>
      <c r="D746" s="270"/>
      <c r="E746" s="270"/>
    </row>
    <row r="747" spans="1:5" ht="17.25" customHeight="1">
      <c r="A747" s="270"/>
      <c r="B747" s="270"/>
      <c r="C747" s="270"/>
      <c r="D747" s="270"/>
      <c r="E747" s="270"/>
    </row>
    <row r="748" spans="1:5" ht="17.25" customHeight="1">
      <c r="A748" s="270"/>
      <c r="B748" s="270"/>
      <c r="C748" s="270"/>
      <c r="D748" s="270"/>
      <c r="E748" s="270"/>
    </row>
    <row r="749" spans="1:5" ht="17.25" customHeight="1">
      <c r="A749" s="270"/>
      <c r="B749" s="270"/>
      <c r="C749" s="270"/>
      <c r="D749" s="270"/>
      <c r="E749" s="270"/>
    </row>
    <row r="750" spans="1:5" ht="17.25" customHeight="1">
      <c r="A750" s="270"/>
      <c r="B750" s="270"/>
      <c r="C750" s="270"/>
      <c r="D750" s="270"/>
      <c r="E750" s="270"/>
    </row>
    <row r="751" spans="1:5" ht="17.25" customHeight="1">
      <c r="A751" s="270"/>
      <c r="B751" s="270"/>
      <c r="C751" s="270"/>
      <c r="D751" s="270"/>
      <c r="E751" s="270"/>
    </row>
    <row r="752" spans="1:5" ht="17.25" customHeight="1">
      <c r="A752" s="270"/>
      <c r="B752" s="270"/>
      <c r="C752" s="270"/>
      <c r="D752" s="270"/>
      <c r="E752" s="270"/>
    </row>
    <row r="753" spans="1:5" ht="17.25" customHeight="1">
      <c r="A753" s="270"/>
      <c r="B753" s="270"/>
      <c r="C753" s="270"/>
      <c r="D753" s="270"/>
      <c r="E753" s="270"/>
    </row>
    <row r="754" spans="1:5" ht="17.25" customHeight="1">
      <c r="A754" s="270"/>
      <c r="B754" s="270"/>
      <c r="C754" s="270"/>
      <c r="D754" s="270"/>
      <c r="E754" s="270"/>
    </row>
    <row r="755" spans="1:5" ht="17.25" customHeight="1">
      <c r="A755" s="270"/>
      <c r="B755" s="270"/>
      <c r="C755" s="270"/>
      <c r="D755" s="270"/>
      <c r="E755" s="270"/>
    </row>
    <row r="756" spans="1:5" ht="17.25" customHeight="1">
      <c r="A756" s="270"/>
      <c r="B756" s="270"/>
      <c r="C756" s="270"/>
      <c r="D756" s="270"/>
      <c r="E756" s="270"/>
    </row>
    <row r="757" spans="1:5" ht="17.25" customHeight="1">
      <c r="A757" s="270"/>
      <c r="B757" s="270"/>
      <c r="C757" s="270"/>
      <c r="D757" s="270"/>
      <c r="E757" s="270"/>
    </row>
    <row r="758" spans="1:5" ht="17.25" customHeight="1">
      <c r="A758" s="270"/>
      <c r="B758" s="270"/>
      <c r="C758" s="270"/>
      <c r="D758" s="270"/>
      <c r="E758" s="270"/>
    </row>
    <row r="759" spans="1:5" ht="17.25" customHeight="1">
      <c r="A759" s="270"/>
      <c r="B759" s="270"/>
      <c r="C759" s="270"/>
      <c r="D759" s="270"/>
      <c r="E759" s="270"/>
    </row>
    <row r="760" spans="1:5" ht="17.25" customHeight="1">
      <c r="A760" s="270"/>
      <c r="B760" s="270"/>
      <c r="C760" s="270"/>
      <c r="D760" s="270"/>
      <c r="E760" s="270"/>
    </row>
    <row r="761" spans="1:5" ht="17.25" customHeight="1">
      <c r="A761" s="270"/>
      <c r="B761" s="270"/>
      <c r="C761" s="270"/>
      <c r="D761" s="270"/>
      <c r="E761" s="270"/>
    </row>
    <row r="762" spans="1:5" ht="17.25" customHeight="1">
      <c r="A762" s="270"/>
      <c r="B762" s="270"/>
      <c r="C762" s="270"/>
      <c r="D762" s="270"/>
      <c r="E762" s="270"/>
    </row>
    <row r="763" spans="1:5" ht="17.25" customHeight="1">
      <c r="A763" s="270"/>
      <c r="B763" s="270"/>
      <c r="C763" s="270"/>
      <c r="D763" s="270"/>
      <c r="E763" s="270"/>
    </row>
    <row r="764" spans="1:5" ht="17.25" customHeight="1">
      <c r="A764" s="270"/>
      <c r="B764" s="270"/>
      <c r="C764" s="270"/>
      <c r="D764" s="270"/>
      <c r="E764" s="270"/>
    </row>
    <row r="765" spans="1:5" ht="17.25" customHeight="1">
      <c r="A765" s="270"/>
      <c r="B765" s="270"/>
      <c r="C765" s="270"/>
      <c r="D765" s="270"/>
      <c r="E765" s="270"/>
    </row>
    <row r="766" spans="1:5" ht="17.25" customHeight="1">
      <c r="A766" s="270"/>
      <c r="B766" s="270"/>
      <c r="C766" s="270"/>
      <c r="D766" s="270"/>
      <c r="E766" s="270"/>
    </row>
    <row r="767" spans="1:5" ht="17.25" customHeight="1">
      <c r="A767" s="270"/>
      <c r="B767" s="270"/>
      <c r="C767" s="270"/>
      <c r="D767" s="270"/>
      <c r="E767" s="270"/>
    </row>
    <row r="768" spans="1:5" ht="17.25" customHeight="1">
      <c r="A768" s="270"/>
      <c r="B768" s="270"/>
      <c r="C768" s="270"/>
      <c r="D768" s="270"/>
      <c r="E768" s="270"/>
    </row>
    <row r="769" spans="1:5" ht="17.25" customHeight="1">
      <c r="A769" s="270"/>
      <c r="B769" s="270"/>
      <c r="C769" s="270"/>
      <c r="D769" s="270"/>
      <c r="E769" s="270"/>
    </row>
    <row r="770" spans="1:5" ht="17.25" customHeight="1">
      <c r="A770" s="270"/>
      <c r="B770" s="270"/>
      <c r="C770" s="270"/>
      <c r="D770" s="270"/>
      <c r="E770" s="270"/>
    </row>
    <row r="771" spans="1:5" ht="17.25" customHeight="1">
      <c r="A771" s="270"/>
      <c r="B771" s="270"/>
      <c r="C771" s="270"/>
      <c r="D771" s="270"/>
      <c r="E771" s="270"/>
    </row>
    <row r="772" spans="1:5" ht="17.25" customHeight="1">
      <c r="A772" s="270"/>
      <c r="B772" s="270"/>
      <c r="C772" s="270"/>
      <c r="D772" s="270"/>
      <c r="E772" s="270"/>
    </row>
    <row r="773" spans="1:5" ht="17.25" customHeight="1">
      <c r="A773" s="270"/>
      <c r="B773" s="270"/>
      <c r="C773" s="270"/>
      <c r="D773" s="270"/>
      <c r="E773" s="270"/>
    </row>
    <row r="774" spans="1:5" ht="17.25" customHeight="1">
      <c r="A774" s="270"/>
      <c r="B774" s="270"/>
      <c r="C774" s="270"/>
      <c r="D774" s="270"/>
      <c r="E774" s="270"/>
    </row>
    <row r="775" spans="1:5" ht="17.25" customHeight="1">
      <c r="A775" s="270"/>
      <c r="B775" s="270"/>
      <c r="C775" s="270"/>
      <c r="D775" s="270"/>
      <c r="E775" s="270"/>
    </row>
    <row r="776" spans="1:5" ht="17.25" customHeight="1">
      <c r="A776" s="270"/>
      <c r="B776" s="270"/>
      <c r="C776" s="270"/>
      <c r="D776" s="270"/>
      <c r="E776" s="270"/>
    </row>
    <row r="777" spans="1:5" ht="17.25" customHeight="1">
      <c r="A777" s="270"/>
      <c r="B777" s="270"/>
      <c r="C777" s="270"/>
      <c r="D777" s="270"/>
      <c r="E777" s="270"/>
    </row>
    <row r="778" spans="1:5" ht="17.25" customHeight="1">
      <c r="A778" s="270"/>
      <c r="B778" s="270"/>
      <c r="C778" s="270"/>
      <c r="D778" s="270"/>
      <c r="E778" s="270"/>
    </row>
    <row r="779" spans="1:5" ht="17.25" customHeight="1">
      <c r="A779" s="270"/>
      <c r="B779" s="270"/>
      <c r="C779" s="270"/>
      <c r="D779" s="270"/>
      <c r="E779" s="270"/>
    </row>
    <row r="780" spans="1:5" ht="17.25" customHeight="1">
      <c r="A780" s="270"/>
      <c r="B780" s="270"/>
      <c r="C780" s="270"/>
      <c r="D780" s="270"/>
      <c r="E780" s="270"/>
    </row>
    <row r="781" spans="1:5" ht="17.25" customHeight="1">
      <c r="A781" s="270"/>
      <c r="B781" s="270"/>
      <c r="C781" s="270"/>
      <c r="D781" s="270"/>
      <c r="E781" s="270"/>
    </row>
    <row r="782" spans="1:5" ht="17.25" customHeight="1">
      <c r="A782" s="270"/>
      <c r="B782" s="270"/>
      <c r="C782" s="270"/>
      <c r="D782" s="270"/>
      <c r="E782" s="270"/>
    </row>
    <row r="783" spans="1:5" ht="17.25" customHeight="1">
      <c r="A783" s="270"/>
      <c r="B783" s="270"/>
      <c r="C783" s="270"/>
      <c r="D783" s="270"/>
      <c r="E783" s="270"/>
    </row>
    <row r="784" spans="1:5" ht="17.25" customHeight="1">
      <c r="A784" s="270"/>
      <c r="B784" s="270"/>
      <c r="C784" s="270"/>
      <c r="D784" s="270"/>
      <c r="E784" s="270"/>
    </row>
    <row r="785" spans="1:5" ht="17.25" customHeight="1">
      <c r="A785" s="270"/>
      <c r="B785" s="270"/>
      <c r="C785" s="270"/>
      <c r="D785" s="270"/>
      <c r="E785" s="270"/>
    </row>
    <row r="786" spans="1:5" ht="17.25" customHeight="1">
      <c r="A786" s="270"/>
      <c r="B786" s="270"/>
      <c r="C786" s="270"/>
      <c r="D786" s="270"/>
      <c r="E786" s="270"/>
    </row>
    <row r="787" spans="1:5" ht="17.25" customHeight="1">
      <c r="A787" s="270"/>
      <c r="B787" s="270"/>
      <c r="C787" s="270"/>
      <c r="D787" s="270"/>
      <c r="E787" s="270"/>
    </row>
    <row r="788" spans="1:5" ht="17.25" customHeight="1">
      <c r="A788" s="270"/>
      <c r="B788" s="270"/>
      <c r="C788" s="270"/>
      <c r="D788" s="270"/>
      <c r="E788" s="270"/>
    </row>
    <row r="789" spans="1:5" ht="17.25" customHeight="1">
      <c r="A789" s="270"/>
      <c r="B789" s="270"/>
      <c r="C789" s="270"/>
      <c r="D789" s="270"/>
      <c r="E789" s="270"/>
    </row>
    <row r="790" spans="1:5" ht="17.25" customHeight="1">
      <c r="A790" s="270"/>
      <c r="B790" s="270"/>
      <c r="C790" s="270"/>
      <c r="D790" s="270"/>
      <c r="E790" s="270"/>
    </row>
    <row r="791" spans="1:5" ht="17.25" customHeight="1">
      <c r="A791" s="270"/>
      <c r="B791" s="270"/>
      <c r="C791" s="270"/>
      <c r="D791" s="270"/>
      <c r="E791" s="270"/>
    </row>
    <row r="792" spans="1:5" ht="17.25" customHeight="1">
      <c r="A792" s="270"/>
      <c r="B792" s="270"/>
      <c r="C792" s="270"/>
      <c r="D792" s="270"/>
      <c r="E792" s="270"/>
    </row>
    <row r="793" spans="1:5" ht="17.25" customHeight="1">
      <c r="A793" s="270"/>
      <c r="B793" s="270"/>
      <c r="C793" s="270"/>
      <c r="D793" s="270"/>
      <c r="E793" s="270"/>
    </row>
    <row r="794" spans="1:5" ht="17.25" customHeight="1">
      <c r="A794" s="270"/>
      <c r="B794" s="270"/>
      <c r="C794" s="270"/>
      <c r="D794" s="270"/>
      <c r="E794" s="270"/>
    </row>
    <row r="795" spans="1:5" ht="17.25" customHeight="1">
      <c r="A795" s="270"/>
      <c r="B795" s="270"/>
      <c r="C795" s="270"/>
      <c r="D795" s="270"/>
      <c r="E795" s="270"/>
    </row>
    <row r="796" spans="1:5" ht="17.25" customHeight="1">
      <c r="A796" s="270"/>
      <c r="B796" s="270"/>
      <c r="C796" s="270"/>
      <c r="D796" s="270"/>
      <c r="E796" s="270"/>
    </row>
    <row r="797" spans="1:5" ht="17.25" customHeight="1">
      <c r="A797" s="270"/>
      <c r="B797" s="270"/>
      <c r="C797" s="270"/>
      <c r="D797" s="270"/>
      <c r="E797" s="270"/>
    </row>
    <row r="798" spans="1:5" ht="17.25" customHeight="1">
      <c r="A798" s="270"/>
      <c r="B798" s="270"/>
      <c r="C798" s="270"/>
      <c r="D798" s="270"/>
      <c r="E798" s="270"/>
    </row>
    <row r="799" spans="1:5" ht="17.25" customHeight="1">
      <c r="A799" s="270"/>
      <c r="B799" s="270"/>
      <c r="C799" s="270"/>
      <c r="D799" s="270"/>
      <c r="E799" s="270"/>
    </row>
    <row r="800" spans="1:5" ht="17.25" customHeight="1">
      <c r="A800" s="270"/>
      <c r="B800" s="270"/>
      <c r="C800" s="270"/>
      <c r="D800" s="270"/>
      <c r="E800" s="270"/>
    </row>
    <row r="801" spans="1:5" ht="17.25" customHeight="1">
      <c r="A801" s="270"/>
      <c r="B801" s="270"/>
      <c r="C801" s="270"/>
      <c r="D801" s="270"/>
      <c r="E801" s="270"/>
    </row>
    <row r="802" spans="1:5" ht="17.25" customHeight="1">
      <c r="A802" s="270"/>
      <c r="B802" s="270"/>
      <c r="C802" s="270"/>
      <c r="D802" s="270"/>
      <c r="E802" s="270"/>
    </row>
    <row r="803" spans="1:5" ht="17.25" customHeight="1">
      <c r="A803" s="270"/>
      <c r="B803" s="270"/>
      <c r="C803" s="270"/>
      <c r="D803" s="270"/>
      <c r="E803" s="270"/>
    </row>
    <row r="804" spans="1:5" ht="17.25" customHeight="1">
      <c r="A804" s="270"/>
      <c r="B804" s="270"/>
      <c r="C804" s="270"/>
      <c r="D804" s="270"/>
      <c r="E804" s="270"/>
    </row>
    <row r="805" spans="1:5" ht="17.25" customHeight="1">
      <c r="A805" s="270"/>
      <c r="B805" s="270"/>
      <c r="C805" s="270"/>
      <c r="D805" s="270"/>
      <c r="E805" s="270"/>
    </row>
    <row r="806" spans="1:5" ht="17.25" customHeight="1">
      <c r="A806" s="270"/>
      <c r="B806" s="270"/>
      <c r="C806" s="270"/>
      <c r="D806" s="270"/>
      <c r="E806" s="270"/>
    </row>
    <row r="807" spans="1:5" ht="17.25" customHeight="1">
      <c r="A807" s="270"/>
      <c r="B807" s="270"/>
      <c r="C807" s="270"/>
      <c r="D807" s="270"/>
      <c r="E807" s="270"/>
    </row>
    <row r="808" spans="1:5" ht="17.25" customHeight="1">
      <c r="A808" s="270"/>
      <c r="B808" s="270"/>
      <c r="C808" s="270"/>
      <c r="D808" s="270"/>
      <c r="E808" s="270"/>
    </row>
    <row r="809" spans="1:5" ht="17.25" customHeight="1">
      <c r="A809" s="270"/>
      <c r="B809" s="270"/>
      <c r="C809" s="270"/>
      <c r="D809" s="270"/>
      <c r="E809" s="270"/>
    </row>
    <row r="810" spans="1:5" ht="17.25" customHeight="1">
      <c r="A810" s="270"/>
      <c r="B810" s="270"/>
      <c r="C810" s="270"/>
      <c r="D810" s="270"/>
      <c r="E810" s="270"/>
    </row>
    <row r="811" spans="1:5" ht="17.25" customHeight="1">
      <c r="A811" s="270"/>
      <c r="B811" s="270"/>
      <c r="C811" s="270"/>
      <c r="D811" s="270"/>
      <c r="E811" s="270"/>
    </row>
    <row r="812" spans="1:5" ht="17.25" customHeight="1">
      <c r="A812" s="270"/>
      <c r="B812" s="270"/>
      <c r="C812" s="270"/>
      <c r="D812" s="270"/>
      <c r="E812" s="270"/>
    </row>
    <row r="813" spans="1:5" ht="17.25" customHeight="1">
      <c r="A813" s="270"/>
      <c r="B813" s="270"/>
      <c r="C813" s="270"/>
      <c r="D813" s="270"/>
      <c r="E813" s="270"/>
    </row>
    <row r="814" spans="1:5" ht="17.25" customHeight="1">
      <c r="A814" s="270"/>
      <c r="B814" s="270"/>
      <c r="C814" s="270"/>
      <c r="D814" s="270"/>
      <c r="E814" s="270"/>
    </row>
    <row r="815" spans="1:5" ht="17.25" customHeight="1">
      <c r="A815" s="270"/>
      <c r="B815" s="270"/>
      <c r="C815" s="270"/>
      <c r="D815" s="270"/>
      <c r="E815" s="270"/>
    </row>
    <row r="816" spans="1:5" ht="17.25" customHeight="1">
      <c r="A816" s="270"/>
      <c r="B816" s="270"/>
      <c r="C816" s="270"/>
      <c r="D816" s="270"/>
      <c r="E816" s="270"/>
    </row>
    <row r="817" spans="1:5" ht="17.25" customHeight="1">
      <c r="A817" s="270"/>
      <c r="B817" s="270"/>
      <c r="C817" s="270"/>
      <c r="D817" s="270"/>
      <c r="E817" s="270"/>
    </row>
    <row r="818" spans="1:5" ht="17.25" customHeight="1">
      <c r="A818" s="270"/>
      <c r="B818" s="270"/>
      <c r="C818" s="270"/>
      <c r="D818" s="270"/>
      <c r="E818" s="270"/>
    </row>
    <row r="819" spans="1:5" ht="17.25" customHeight="1">
      <c r="A819" s="270"/>
      <c r="B819" s="270"/>
      <c r="C819" s="270"/>
      <c r="D819" s="270"/>
      <c r="E819" s="270"/>
    </row>
    <row r="820" spans="1:5" ht="17.25" customHeight="1">
      <c r="A820" s="270"/>
      <c r="B820" s="270"/>
      <c r="C820" s="270"/>
      <c r="D820" s="270"/>
      <c r="E820" s="270"/>
    </row>
    <row r="821" spans="1:5" ht="17.25" customHeight="1">
      <c r="A821" s="270"/>
      <c r="B821" s="270"/>
      <c r="C821" s="270"/>
      <c r="D821" s="270"/>
      <c r="E821" s="270"/>
    </row>
    <row r="822" spans="1:5" ht="17.25" customHeight="1">
      <c r="A822" s="270"/>
      <c r="B822" s="270"/>
      <c r="C822" s="270"/>
      <c r="D822" s="270"/>
      <c r="E822" s="270"/>
    </row>
    <row r="823" spans="1:5" ht="17.25" customHeight="1">
      <c r="A823" s="270"/>
      <c r="B823" s="270"/>
      <c r="C823" s="270"/>
      <c r="D823" s="270"/>
      <c r="E823" s="270"/>
    </row>
    <row r="824" spans="1:5" ht="17.25" customHeight="1">
      <c r="A824" s="270"/>
      <c r="B824" s="270"/>
      <c r="C824" s="270"/>
      <c r="D824" s="270"/>
      <c r="E824" s="270"/>
    </row>
    <row r="825" spans="1:5" ht="17.25" customHeight="1">
      <c r="A825" s="270"/>
      <c r="B825" s="270"/>
      <c r="C825" s="270"/>
      <c r="D825" s="270"/>
      <c r="E825" s="270"/>
    </row>
    <row r="826" spans="1:5" ht="17.25" customHeight="1">
      <c r="A826" s="270"/>
      <c r="B826" s="270"/>
      <c r="C826" s="270"/>
      <c r="D826" s="270"/>
      <c r="E826" s="270"/>
    </row>
    <row r="827" spans="1:5" ht="17.25" customHeight="1">
      <c r="A827" s="270"/>
      <c r="B827" s="270"/>
      <c r="C827" s="270"/>
      <c r="D827" s="270"/>
      <c r="E827" s="270"/>
    </row>
    <row r="828" spans="1:5" ht="17.25" customHeight="1">
      <c r="A828" s="270"/>
      <c r="B828" s="270"/>
      <c r="C828" s="270"/>
      <c r="D828" s="270"/>
      <c r="E828" s="270"/>
    </row>
    <row r="829" spans="1:5" ht="17.25" customHeight="1">
      <c r="A829" s="270"/>
      <c r="B829" s="270"/>
      <c r="C829" s="270"/>
      <c r="D829" s="270"/>
      <c r="E829" s="270"/>
    </row>
    <row r="830" spans="1:5" ht="17.25" customHeight="1">
      <c r="A830" s="270"/>
      <c r="B830" s="270"/>
      <c r="C830" s="270"/>
      <c r="D830" s="270"/>
      <c r="E830" s="270"/>
    </row>
    <row r="831" spans="1:5" ht="17.25" customHeight="1">
      <c r="A831" s="270"/>
      <c r="B831" s="270"/>
      <c r="C831" s="270"/>
      <c r="D831" s="270"/>
      <c r="E831" s="270"/>
    </row>
    <row r="832" spans="1:5" ht="17.25" customHeight="1">
      <c r="A832" s="270"/>
      <c r="B832" s="270"/>
      <c r="C832" s="270"/>
      <c r="D832" s="270"/>
      <c r="E832" s="270"/>
    </row>
    <row r="833" spans="1:5" ht="17.25" customHeight="1">
      <c r="A833" s="270"/>
      <c r="B833" s="270"/>
      <c r="C833" s="270"/>
      <c r="D833" s="270"/>
      <c r="E833" s="270"/>
    </row>
    <row r="834" spans="1:5" ht="17.25" customHeight="1">
      <c r="A834" s="270"/>
      <c r="B834" s="270"/>
      <c r="C834" s="270"/>
      <c r="D834" s="270"/>
      <c r="E834" s="270"/>
    </row>
    <row r="835" spans="1:5" ht="17.25" customHeight="1">
      <c r="A835" s="270"/>
      <c r="B835" s="270"/>
      <c r="C835" s="270"/>
      <c r="D835" s="270"/>
      <c r="E835" s="270"/>
    </row>
    <row r="836" spans="1:5" ht="17.25" customHeight="1">
      <c r="A836" s="270"/>
      <c r="B836" s="270"/>
      <c r="C836" s="270"/>
      <c r="D836" s="270"/>
      <c r="E836" s="270"/>
    </row>
    <row r="837" spans="1:5" ht="17.25" customHeight="1">
      <c r="A837" s="270"/>
      <c r="B837" s="270"/>
      <c r="C837" s="270"/>
      <c r="D837" s="270"/>
      <c r="E837" s="270"/>
    </row>
    <row r="838" spans="1:5" ht="17.25" customHeight="1">
      <c r="A838" s="270"/>
      <c r="B838" s="270"/>
      <c r="C838" s="270"/>
      <c r="D838" s="270"/>
      <c r="E838" s="270"/>
    </row>
    <row r="839" spans="1:5" ht="17.25" customHeight="1">
      <c r="A839" s="270"/>
      <c r="B839" s="270"/>
      <c r="C839" s="270"/>
      <c r="D839" s="270"/>
      <c r="E839" s="270"/>
    </row>
    <row r="840" spans="1:5" ht="17.25" customHeight="1">
      <c r="A840" s="270"/>
      <c r="B840" s="270"/>
      <c r="C840" s="270"/>
      <c r="D840" s="270"/>
      <c r="E840" s="270"/>
    </row>
    <row r="841" spans="1:5" ht="17.25" customHeight="1">
      <c r="A841" s="270"/>
      <c r="B841" s="270"/>
      <c r="C841" s="270"/>
      <c r="D841" s="270"/>
      <c r="E841" s="270"/>
    </row>
    <row r="842" spans="1:5" ht="17.25" customHeight="1">
      <c r="A842" s="270"/>
      <c r="B842" s="270"/>
      <c r="C842" s="270"/>
      <c r="D842" s="270"/>
      <c r="E842" s="270"/>
    </row>
    <row r="843" spans="1:5" ht="17.25" customHeight="1">
      <c r="A843" s="270"/>
      <c r="B843" s="270"/>
      <c r="C843" s="270"/>
      <c r="D843" s="270"/>
      <c r="E843" s="270"/>
    </row>
    <row r="844" spans="1:5" ht="17.25" customHeight="1">
      <c r="A844" s="270"/>
      <c r="B844" s="270"/>
      <c r="C844" s="270"/>
      <c r="D844" s="270"/>
      <c r="E844" s="270"/>
    </row>
    <row r="845" spans="1:5" ht="17.25" customHeight="1">
      <c r="A845" s="270"/>
      <c r="B845" s="270"/>
      <c r="C845" s="270"/>
      <c r="D845" s="270"/>
      <c r="E845" s="270"/>
    </row>
    <row r="846" spans="1:5" ht="17.25" customHeight="1">
      <c r="A846" s="270"/>
      <c r="B846" s="270"/>
      <c r="C846" s="270"/>
      <c r="D846" s="270"/>
      <c r="E846" s="270"/>
    </row>
    <row r="847" spans="1:5" ht="17.25" customHeight="1">
      <c r="A847" s="270"/>
      <c r="B847" s="270"/>
      <c r="C847" s="270"/>
      <c r="D847" s="270"/>
      <c r="E847" s="270"/>
    </row>
    <row r="848" spans="1:5" ht="17.25" customHeight="1">
      <c r="A848" s="270"/>
      <c r="B848" s="270"/>
      <c r="C848" s="270"/>
      <c r="D848" s="270"/>
      <c r="E848" s="270"/>
    </row>
    <row r="849" spans="1:5" ht="17.25" customHeight="1">
      <c r="A849" s="270"/>
      <c r="B849" s="270"/>
      <c r="C849" s="270"/>
      <c r="D849" s="270"/>
      <c r="E849" s="270"/>
    </row>
    <row r="850" spans="1:5" ht="17.25" customHeight="1">
      <c r="A850" s="270"/>
      <c r="B850" s="270"/>
      <c r="C850" s="270"/>
      <c r="D850" s="270"/>
      <c r="E850" s="270"/>
    </row>
    <row r="851" spans="1:5" ht="17.25" customHeight="1">
      <c r="A851" s="270"/>
      <c r="B851" s="270"/>
      <c r="C851" s="270"/>
      <c r="D851" s="270"/>
      <c r="E851" s="270"/>
    </row>
    <row r="852" spans="1:5" ht="17.25" customHeight="1">
      <c r="A852" s="270"/>
      <c r="B852" s="270"/>
      <c r="C852" s="270"/>
      <c r="D852" s="270"/>
      <c r="E852" s="270"/>
    </row>
    <row r="853" spans="1:5" ht="17.25" customHeight="1">
      <c r="A853" s="270"/>
      <c r="B853" s="270"/>
      <c r="C853" s="270"/>
      <c r="D853" s="270"/>
      <c r="E853" s="270"/>
    </row>
    <row r="854" spans="1:5" ht="17.25" customHeight="1">
      <c r="A854" s="270"/>
      <c r="B854" s="270"/>
      <c r="C854" s="270"/>
      <c r="D854" s="270"/>
      <c r="E854" s="270"/>
    </row>
    <row r="855" spans="1:5" ht="17.25" customHeight="1">
      <c r="A855" s="270"/>
      <c r="B855" s="270"/>
      <c r="C855" s="270"/>
      <c r="D855" s="270"/>
      <c r="E855" s="270"/>
    </row>
    <row r="856" spans="1:5" ht="17.25" customHeight="1">
      <c r="A856" s="270"/>
      <c r="B856" s="270"/>
      <c r="C856" s="270"/>
      <c r="D856" s="270"/>
      <c r="E856" s="270"/>
    </row>
    <row r="857" spans="1:5" ht="17.25" customHeight="1">
      <c r="A857" s="270"/>
      <c r="B857" s="270"/>
      <c r="C857" s="270"/>
      <c r="D857" s="270"/>
      <c r="E857" s="270"/>
    </row>
    <row r="858" spans="1:5" ht="17.25" customHeight="1">
      <c r="A858" s="270"/>
      <c r="B858" s="270"/>
      <c r="C858" s="270"/>
      <c r="D858" s="270"/>
      <c r="E858" s="270"/>
    </row>
    <row r="859" spans="1:5" ht="17.25" customHeight="1">
      <c r="A859" s="270"/>
      <c r="B859" s="270"/>
      <c r="C859" s="270"/>
      <c r="D859" s="270"/>
      <c r="E859" s="270"/>
    </row>
    <row r="860" spans="1:5" ht="17.25" customHeight="1">
      <c r="A860" s="270"/>
      <c r="B860" s="270"/>
      <c r="C860" s="270"/>
      <c r="D860" s="270"/>
      <c r="E860" s="270"/>
    </row>
    <row r="861" spans="1:5" ht="17.25" customHeight="1">
      <c r="A861" s="270"/>
      <c r="B861" s="270"/>
      <c r="C861" s="270"/>
      <c r="D861" s="270"/>
      <c r="E861" s="270"/>
    </row>
    <row r="862" spans="1:5" ht="17.25" customHeight="1">
      <c r="A862" s="270"/>
      <c r="B862" s="270"/>
      <c r="C862" s="270"/>
      <c r="D862" s="270"/>
      <c r="E862" s="270"/>
    </row>
    <row r="863" spans="1:5" ht="17.25" customHeight="1">
      <c r="A863" s="270"/>
      <c r="B863" s="270"/>
      <c r="C863" s="270"/>
      <c r="D863" s="270"/>
      <c r="E863" s="270"/>
    </row>
    <row r="864" spans="1:5" ht="17.25" customHeight="1">
      <c r="A864" s="270"/>
      <c r="B864" s="270"/>
      <c r="C864" s="270"/>
      <c r="D864" s="270"/>
      <c r="E864" s="270"/>
    </row>
    <row r="865" spans="1:5" ht="17.25" customHeight="1">
      <c r="A865" s="270"/>
      <c r="B865" s="270"/>
      <c r="C865" s="270"/>
      <c r="D865" s="270"/>
      <c r="E865" s="270"/>
    </row>
    <row r="866" spans="1:5" ht="17.25" customHeight="1">
      <c r="A866" s="270"/>
      <c r="B866" s="270"/>
      <c r="C866" s="270"/>
      <c r="D866" s="270"/>
      <c r="E866" s="270"/>
    </row>
    <row r="867" spans="1:5" ht="17.25" customHeight="1">
      <c r="A867" s="270"/>
      <c r="B867" s="270"/>
      <c r="C867" s="270"/>
      <c r="D867" s="270"/>
      <c r="E867" s="270"/>
    </row>
    <row r="868" spans="1:5" ht="17.25" customHeight="1">
      <c r="A868" s="270"/>
      <c r="B868" s="270"/>
      <c r="C868" s="270"/>
      <c r="D868" s="270"/>
      <c r="E868" s="270"/>
    </row>
    <row r="869" spans="1:5" ht="17.25" customHeight="1">
      <c r="A869" s="270"/>
      <c r="B869" s="270"/>
      <c r="C869" s="270"/>
      <c r="D869" s="270"/>
      <c r="E869" s="270"/>
    </row>
    <row r="870" spans="1:5" ht="17.25" customHeight="1">
      <c r="A870" s="270"/>
      <c r="B870" s="270"/>
      <c r="C870" s="270"/>
      <c r="D870" s="270"/>
      <c r="E870" s="270"/>
    </row>
    <row r="871" spans="1:5" ht="17.25" customHeight="1">
      <c r="A871" s="270"/>
      <c r="B871" s="270"/>
      <c r="C871" s="270"/>
      <c r="D871" s="270"/>
      <c r="E871" s="270"/>
    </row>
    <row r="872" spans="1:5" ht="17.25" customHeight="1">
      <c r="A872" s="270"/>
      <c r="B872" s="270"/>
      <c r="C872" s="270"/>
      <c r="D872" s="270"/>
      <c r="E872" s="270"/>
    </row>
    <row r="873" spans="1:5" ht="17.25" customHeight="1">
      <c r="A873" s="270"/>
      <c r="B873" s="270"/>
      <c r="C873" s="270"/>
      <c r="D873" s="270"/>
      <c r="E873" s="270"/>
    </row>
    <row r="874" spans="1:5" ht="17.25" customHeight="1">
      <c r="A874" s="270"/>
      <c r="B874" s="270"/>
      <c r="C874" s="270"/>
      <c r="D874" s="270"/>
      <c r="E874" s="270"/>
    </row>
    <row r="875" spans="1:5" ht="17.25" customHeight="1">
      <c r="A875" s="270"/>
      <c r="B875" s="270"/>
      <c r="C875" s="270"/>
      <c r="D875" s="270"/>
      <c r="E875" s="270"/>
    </row>
    <row r="876" spans="1:5" ht="17.25" customHeight="1">
      <c r="A876" s="270"/>
      <c r="B876" s="270"/>
      <c r="C876" s="270"/>
      <c r="D876" s="270"/>
      <c r="E876" s="270"/>
    </row>
    <row r="877" spans="1:5" ht="17.25" customHeight="1">
      <c r="A877" s="270"/>
      <c r="B877" s="270"/>
      <c r="C877" s="270"/>
      <c r="D877" s="270"/>
      <c r="E877" s="270"/>
    </row>
    <row r="878" spans="1:5" ht="17.25" customHeight="1">
      <c r="A878" s="270"/>
      <c r="B878" s="270"/>
      <c r="C878" s="270"/>
      <c r="D878" s="270"/>
      <c r="E878" s="270"/>
    </row>
    <row r="879" spans="1:5" ht="17.25" customHeight="1">
      <c r="A879" s="270"/>
      <c r="B879" s="270"/>
      <c r="C879" s="270"/>
      <c r="D879" s="270"/>
      <c r="E879" s="270"/>
    </row>
    <row r="880" spans="1:5" ht="17.25" customHeight="1">
      <c r="A880" s="270"/>
      <c r="B880" s="270"/>
      <c r="C880" s="270"/>
      <c r="D880" s="270"/>
      <c r="E880" s="270"/>
    </row>
    <row r="881" spans="1:5" ht="17.25" customHeight="1">
      <c r="A881" s="270"/>
      <c r="B881" s="270"/>
      <c r="C881" s="270"/>
      <c r="D881" s="270"/>
      <c r="E881" s="270"/>
    </row>
    <row r="882" spans="1:5" ht="17.25" customHeight="1">
      <c r="A882" s="270"/>
      <c r="B882" s="270"/>
      <c r="C882" s="270"/>
      <c r="D882" s="270"/>
      <c r="E882" s="270"/>
    </row>
    <row r="883" spans="1:5" ht="17.25" customHeight="1">
      <c r="A883" s="270"/>
      <c r="B883" s="270"/>
      <c r="C883" s="270"/>
      <c r="D883" s="270"/>
      <c r="E883" s="270"/>
    </row>
    <row r="884" spans="1:5" ht="17.25" customHeight="1">
      <c r="A884" s="270"/>
      <c r="B884" s="270"/>
      <c r="C884" s="270"/>
      <c r="D884" s="270"/>
      <c r="E884" s="270"/>
    </row>
    <row r="885" spans="1:5" ht="17.25" customHeight="1">
      <c r="A885" s="270"/>
      <c r="B885" s="270"/>
      <c r="C885" s="270"/>
      <c r="D885" s="270"/>
      <c r="E885" s="270"/>
    </row>
    <row r="886" spans="1:5" ht="17.25" customHeight="1">
      <c r="A886" s="270"/>
      <c r="B886" s="270"/>
      <c r="C886" s="270"/>
      <c r="D886" s="270"/>
      <c r="E886" s="270"/>
    </row>
    <row r="887" spans="1:5" ht="17.25" customHeight="1">
      <c r="A887" s="270"/>
      <c r="B887" s="270"/>
      <c r="C887" s="270"/>
      <c r="D887" s="270"/>
      <c r="E887" s="270"/>
    </row>
    <row r="888" spans="1:5" ht="17.25" customHeight="1">
      <c r="A888" s="270"/>
      <c r="B888" s="270"/>
      <c r="C888" s="270"/>
      <c r="D888" s="270"/>
      <c r="E888" s="270"/>
    </row>
    <row r="889" spans="1:5" ht="17.25" customHeight="1">
      <c r="A889" s="270"/>
      <c r="B889" s="270"/>
      <c r="C889" s="270"/>
      <c r="D889" s="270"/>
      <c r="E889" s="270"/>
    </row>
    <row r="890" spans="1:5" ht="17.25" customHeight="1">
      <c r="A890" s="270"/>
      <c r="B890" s="270"/>
      <c r="C890" s="270"/>
      <c r="D890" s="270"/>
      <c r="E890" s="270"/>
    </row>
    <row r="891" spans="1:5" ht="17.25" customHeight="1">
      <c r="A891" s="270"/>
      <c r="B891" s="270"/>
      <c r="C891" s="270"/>
      <c r="D891" s="270"/>
      <c r="E891" s="270"/>
    </row>
    <row r="892" spans="1:5" ht="17.25" customHeight="1">
      <c r="A892" s="270"/>
      <c r="B892" s="270"/>
      <c r="C892" s="270"/>
      <c r="D892" s="270"/>
      <c r="E892" s="270"/>
    </row>
    <row r="893" spans="1:5" ht="17.25" customHeight="1">
      <c r="A893" s="270"/>
      <c r="B893" s="270"/>
      <c r="C893" s="270"/>
      <c r="D893" s="270"/>
      <c r="E893" s="270"/>
    </row>
    <row r="894" spans="1:5" ht="17.25" customHeight="1">
      <c r="A894" s="270"/>
      <c r="B894" s="270"/>
      <c r="C894" s="270"/>
      <c r="D894" s="270"/>
      <c r="E894" s="270"/>
    </row>
    <row r="895" spans="1:5" ht="17.25" customHeight="1">
      <c r="A895" s="270"/>
      <c r="B895" s="270"/>
      <c r="C895" s="270"/>
      <c r="D895" s="270"/>
      <c r="E895" s="270"/>
    </row>
    <row r="896" spans="1:5" ht="17.25" customHeight="1">
      <c r="A896" s="270"/>
      <c r="B896" s="270"/>
      <c r="C896" s="270"/>
      <c r="D896" s="270"/>
      <c r="E896" s="270"/>
    </row>
    <row r="897" spans="1:5" ht="17.25" customHeight="1">
      <c r="A897" s="270"/>
      <c r="B897" s="270"/>
      <c r="C897" s="270"/>
      <c r="D897" s="270"/>
      <c r="E897" s="270"/>
    </row>
    <row r="898" spans="1:5" ht="17.25" customHeight="1">
      <c r="A898" s="270"/>
      <c r="B898" s="270"/>
      <c r="C898" s="270"/>
      <c r="D898" s="270"/>
      <c r="E898" s="270"/>
    </row>
    <row r="899" spans="1:5" ht="17.25" customHeight="1">
      <c r="A899" s="270"/>
      <c r="B899" s="270"/>
      <c r="C899" s="270"/>
      <c r="D899" s="270"/>
      <c r="E899" s="270"/>
    </row>
    <row r="900" spans="1:5" ht="17.25" customHeight="1">
      <c r="A900" s="270"/>
      <c r="B900" s="270"/>
      <c r="C900" s="270"/>
      <c r="D900" s="270"/>
      <c r="E900" s="270"/>
    </row>
    <row r="901" spans="1:5" ht="17.25" customHeight="1">
      <c r="A901" s="270"/>
      <c r="B901" s="270"/>
      <c r="C901" s="270"/>
      <c r="D901" s="270"/>
      <c r="E901" s="270"/>
    </row>
    <row r="902" spans="1:5" ht="17.25" customHeight="1">
      <c r="A902" s="270"/>
      <c r="B902" s="270"/>
      <c r="C902" s="270"/>
      <c r="D902" s="270"/>
      <c r="E902" s="270"/>
    </row>
    <row r="903" spans="1:5" ht="17.25" customHeight="1">
      <c r="A903" s="270"/>
      <c r="B903" s="270"/>
      <c r="C903" s="270"/>
      <c r="D903" s="270"/>
      <c r="E903" s="270"/>
    </row>
    <row r="904" spans="1:5" ht="17.25" customHeight="1">
      <c r="A904" s="270"/>
      <c r="B904" s="270"/>
      <c r="C904" s="270"/>
      <c r="D904" s="270"/>
      <c r="E904" s="270"/>
    </row>
    <row r="905" spans="1:5" ht="17.25" customHeight="1">
      <c r="A905" s="270"/>
      <c r="B905" s="270"/>
      <c r="C905" s="270"/>
      <c r="D905" s="270"/>
      <c r="E905" s="270"/>
    </row>
    <row r="906" spans="1:5" ht="17.25" customHeight="1">
      <c r="A906" s="270"/>
      <c r="B906" s="270"/>
      <c r="C906" s="270"/>
      <c r="D906" s="270"/>
      <c r="E906" s="270"/>
    </row>
    <row r="907" spans="1:5" ht="17.25" customHeight="1">
      <c r="A907" s="270"/>
      <c r="B907" s="270"/>
      <c r="C907" s="270"/>
      <c r="D907" s="270"/>
      <c r="E907" s="270"/>
    </row>
    <row r="908" spans="1:5" ht="17.25" customHeight="1">
      <c r="A908" s="270"/>
      <c r="B908" s="270"/>
      <c r="C908" s="270"/>
      <c r="D908" s="270"/>
      <c r="E908" s="270"/>
    </row>
    <row r="909" spans="1:5" ht="17.25" customHeight="1">
      <c r="A909" s="270"/>
      <c r="B909" s="270"/>
      <c r="C909" s="270"/>
      <c r="D909" s="270"/>
      <c r="E909" s="270"/>
    </row>
    <row r="910" spans="1:5" ht="17.25" customHeight="1">
      <c r="A910" s="270"/>
      <c r="B910" s="270"/>
      <c r="C910" s="270"/>
      <c r="D910" s="270"/>
      <c r="E910" s="270"/>
    </row>
    <row r="911" spans="1:5" ht="17.25" customHeight="1">
      <c r="A911" s="270"/>
      <c r="B911" s="270"/>
      <c r="C911" s="270"/>
      <c r="D911" s="270"/>
      <c r="E911" s="270"/>
    </row>
    <row r="912" spans="1:5" ht="17.25" customHeight="1">
      <c r="A912" s="270"/>
      <c r="B912" s="270"/>
      <c r="C912" s="270"/>
      <c r="D912" s="270"/>
      <c r="E912" s="270"/>
    </row>
    <row r="913" spans="1:5" ht="17.25" customHeight="1">
      <c r="A913" s="270"/>
      <c r="B913" s="270"/>
      <c r="C913" s="270"/>
      <c r="D913" s="270"/>
      <c r="E913" s="270"/>
    </row>
    <row r="914" spans="1:5" ht="17.25" customHeight="1">
      <c r="A914" s="270"/>
      <c r="B914" s="270"/>
      <c r="C914" s="270"/>
      <c r="D914" s="270"/>
      <c r="E914" s="270"/>
    </row>
    <row r="915" spans="1:5" ht="17.25" customHeight="1">
      <c r="A915" s="270"/>
      <c r="B915" s="270"/>
      <c r="C915" s="270"/>
      <c r="D915" s="270"/>
      <c r="E915" s="270"/>
    </row>
    <row r="916" spans="1:5" ht="17.25" customHeight="1">
      <c r="A916" s="270"/>
      <c r="B916" s="270"/>
      <c r="C916" s="270"/>
      <c r="D916" s="270"/>
      <c r="E916" s="270"/>
    </row>
    <row r="917" spans="1:5" ht="17.25" customHeight="1">
      <c r="A917" s="270"/>
      <c r="B917" s="270"/>
      <c r="C917" s="270"/>
      <c r="D917" s="270"/>
      <c r="E917" s="270"/>
    </row>
    <row r="918" spans="1:5" ht="17.25" customHeight="1">
      <c r="A918" s="270"/>
      <c r="B918" s="270"/>
      <c r="C918" s="270"/>
      <c r="D918" s="270"/>
      <c r="E918" s="270"/>
    </row>
    <row r="919" spans="1:5" ht="17.25" customHeight="1">
      <c r="A919" s="270"/>
      <c r="B919" s="270"/>
      <c r="C919" s="270"/>
      <c r="D919" s="270"/>
      <c r="E919" s="270"/>
    </row>
    <row r="920" spans="1:5" ht="17.25" customHeight="1">
      <c r="A920" s="270"/>
      <c r="B920" s="270"/>
      <c r="C920" s="270"/>
      <c r="D920" s="270"/>
      <c r="E920" s="270"/>
    </row>
    <row r="921" spans="1:5" ht="17.25" customHeight="1">
      <c r="A921" s="270"/>
      <c r="B921" s="270"/>
      <c r="C921" s="270"/>
      <c r="D921" s="270"/>
      <c r="E921" s="270"/>
    </row>
    <row r="922" spans="1:5" ht="17.25" customHeight="1">
      <c r="A922" s="270"/>
      <c r="B922" s="270"/>
      <c r="C922" s="270"/>
      <c r="D922" s="270"/>
      <c r="E922" s="270"/>
    </row>
    <row r="923" spans="1:5" ht="17.25" customHeight="1">
      <c r="A923" s="270"/>
      <c r="B923" s="270"/>
      <c r="C923" s="270"/>
      <c r="D923" s="270"/>
      <c r="E923" s="270"/>
    </row>
    <row r="924" spans="1:5" ht="17.25" customHeight="1">
      <c r="A924" s="270"/>
      <c r="B924" s="270"/>
      <c r="C924" s="270"/>
      <c r="D924" s="270"/>
      <c r="E924" s="270"/>
    </row>
    <row r="925" spans="1:5" ht="17.25" customHeight="1">
      <c r="A925" s="270"/>
      <c r="B925" s="270"/>
      <c r="C925" s="270"/>
      <c r="D925" s="270"/>
      <c r="E925" s="270"/>
    </row>
    <row r="926" spans="1:5" ht="17.25" customHeight="1">
      <c r="A926" s="270"/>
      <c r="B926" s="270"/>
      <c r="C926" s="270"/>
      <c r="D926" s="270"/>
      <c r="E926" s="270"/>
    </row>
    <row r="927" spans="1:5" ht="17.25" customHeight="1">
      <c r="A927" s="270"/>
      <c r="B927" s="270"/>
      <c r="C927" s="270"/>
      <c r="D927" s="270"/>
      <c r="E927" s="270"/>
    </row>
    <row r="928" spans="1:5" ht="17.25" customHeight="1">
      <c r="A928" s="270"/>
      <c r="B928" s="270"/>
      <c r="C928" s="270"/>
      <c r="D928" s="270"/>
      <c r="E928" s="270"/>
    </row>
    <row r="929" spans="1:5" ht="17.25" customHeight="1">
      <c r="A929" s="270"/>
      <c r="B929" s="270"/>
      <c r="C929" s="270"/>
      <c r="D929" s="270"/>
      <c r="E929" s="270"/>
    </row>
    <row r="930" spans="1:5" ht="17.25" customHeight="1">
      <c r="A930" s="270"/>
      <c r="B930" s="270"/>
      <c r="C930" s="270"/>
      <c r="D930" s="270"/>
      <c r="E930" s="270"/>
    </row>
    <row r="931" spans="1:5" ht="17.25" customHeight="1">
      <c r="A931" s="270"/>
      <c r="B931" s="270"/>
      <c r="C931" s="270"/>
      <c r="D931" s="270"/>
      <c r="E931" s="270"/>
    </row>
    <row r="932" spans="1:5" ht="17.25" customHeight="1">
      <c r="A932" s="270"/>
      <c r="B932" s="270"/>
      <c r="C932" s="270"/>
      <c r="D932" s="270"/>
      <c r="E932" s="270"/>
    </row>
    <row r="933" spans="1:5" ht="17.25" customHeight="1">
      <c r="A933" s="270"/>
      <c r="B933" s="270"/>
      <c r="C933" s="270"/>
      <c r="D933" s="270"/>
      <c r="E933" s="270"/>
    </row>
    <row r="934" spans="1:5" ht="17.25" customHeight="1">
      <c r="A934" s="270"/>
      <c r="B934" s="270"/>
      <c r="C934" s="270"/>
      <c r="D934" s="270"/>
      <c r="E934" s="270"/>
    </row>
    <row r="935" spans="1:5" ht="17.25" customHeight="1">
      <c r="A935" s="270"/>
      <c r="B935" s="270"/>
      <c r="C935" s="270"/>
      <c r="D935" s="270"/>
      <c r="E935" s="270"/>
    </row>
    <row r="936" spans="1:5" ht="17.25" customHeight="1">
      <c r="A936" s="270"/>
      <c r="B936" s="270"/>
      <c r="C936" s="270"/>
      <c r="D936" s="270"/>
      <c r="E936" s="270"/>
    </row>
    <row r="937" spans="1:5" ht="17.25" customHeight="1">
      <c r="A937" s="270"/>
      <c r="B937" s="270"/>
      <c r="C937" s="270"/>
      <c r="D937" s="270"/>
      <c r="E937" s="270"/>
    </row>
    <row r="938" spans="1:5" ht="17.25" customHeight="1">
      <c r="A938" s="270"/>
      <c r="B938" s="270"/>
      <c r="C938" s="270"/>
      <c r="D938" s="270"/>
      <c r="E938" s="270"/>
    </row>
    <row r="939" spans="1:5" ht="17.25" customHeight="1">
      <c r="A939" s="270"/>
      <c r="B939" s="270"/>
      <c r="C939" s="270"/>
      <c r="D939" s="270"/>
      <c r="E939" s="270"/>
    </row>
    <row r="940" spans="1:5" ht="17.25" customHeight="1">
      <c r="A940" s="270"/>
      <c r="B940" s="270"/>
      <c r="C940" s="270"/>
      <c r="D940" s="270"/>
      <c r="E940" s="270"/>
    </row>
    <row r="941" spans="1:5" ht="17.25" customHeight="1">
      <c r="A941" s="270"/>
      <c r="B941" s="270"/>
      <c r="C941" s="270"/>
      <c r="D941" s="270"/>
      <c r="E941" s="270"/>
    </row>
    <row r="942" spans="1:5" ht="17.25" customHeight="1">
      <c r="A942" s="270"/>
      <c r="B942" s="270"/>
      <c r="C942" s="270"/>
      <c r="D942" s="270"/>
      <c r="E942" s="270"/>
    </row>
    <row r="943" spans="1:5" ht="17.25" customHeight="1">
      <c r="A943" s="270"/>
      <c r="B943" s="270"/>
      <c r="C943" s="270"/>
      <c r="D943" s="270"/>
      <c r="E943" s="270"/>
    </row>
    <row r="944" spans="1:5" ht="17.25" customHeight="1">
      <c r="A944" s="270"/>
      <c r="B944" s="270"/>
      <c r="C944" s="270"/>
      <c r="D944" s="270"/>
      <c r="E944" s="270"/>
    </row>
    <row r="945" spans="1:5" ht="17.25" customHeight="1">
      <c r="A945" s="270"/>
      <c r="B945" s="270"/>
      <c r="C945" s="270"/>
      <c r="D945" s="270"/>
      <c r="E945" s="270"/>
    </row>
    <row r="946" spans="1:5" ht="17.25" customHeight="1">
      <c r="A946" s="270"/>
      <c r="B946" s="270"/>
      <c r="C946" s="270"/>
      <c r="D946" s="270"/>
      <c r="E946" s="270"/>
    </row>
    <row r="947" spans="1:5" ht="17.25" customHeight="1">
      <c r="A947" s="270"/>
      <c r="B947" s="270"/>
      <c r="C947" s="270"/>
      <c r="D947" s="270"/>
      <c r="E947" s="270"/>
    </row>
    <row r="948" spans="1:5" ht="17.25" customHeight="1">
      <c r="A948" s="270"/>
      <c r="B948" s="270"/>
      <c r="C948" s="270"/>
      <c r="D948" s="270"/>
      <c r="E948" s="270"/>
    </row>
    <row r="949" spans="1:5" ht="17.25" customHeight="1">
      <c r="A949" s="270"/>
      <c r="B949" s="270"/>
      <c r="C949" s="270"/>
      <c r="D949" s="270"/>
      <c r="E949" s="270"/>
    </row>
    <row r="950" spans="1:5" ht="17.25" customHeight="1">
      <c r="A950" s="270"/>
      <c r="B950" s="270"/>
      <c r="C950" s="270"/>
      <c r="D950" s="270"/>
      <c r="E950" s="270"/>
    </row>
    <row r="951" spans="1:5" ht="17.25" customHeight="1">
      <c r="A951" s="270"/>
      <c r="B951" s="270"/>
      <c r="C951" s="270"/>
      <c r="D951" s="270"/>
      <c r="E951" s="270"/>
    </row>
    <row r="952" spans="1:5" ht="17.25" customHeight="1">
      <c r="A952" s="270"/>
      <c r="B952" s="270"/>
      <c r="C952" s="270"/>
      <c r="D952" s="270"/>
      <c r="E952" s="270"/>
    </row>
    <row r="953" spans="1:5" ht="17.25" customHeight="1">
      <c r="A953" s="270"/>
      <c r="B953" s="270"/>
      <c r="C953" s="270"/>
      <c r="D953" s="270"/>
      <c r="E953" s="270"/>
    </row>
    <row r="954" spans="1:5" ht="17.25" customHeight="1">
      <c r="A954" s="270"/>
      <c r="B954" s="270"/>
      <c r="C954" s="270"/>
      <c r="D954" s="270"/>
      <c r="E954" s="270"/>
    </row>
    <row r="955" spans="1:5" ht="17.25" customHeight="1">
      <c r="A955" s="270"/>
      <c r="B955" s="270"/>
      <c r="C955" s="270"/>
      <c r="D955" s="270"/>
      <c r="E955" s="270"/>
    </row>
    <row r="956" spans="1:5" ht="17.25" customHeight="1">
      <c r="A956" s="270"/>
      <c r="B956" s="270"/>
      <c r="C956" s="270"/>
      <c r="D956" s="270"/>
      <c r="E956" s="270"/>
    </row>
    <row r="957" spans="1:5" ht="17.25" customHeight="1">
      <c r="A957" s="270"/>
      <c r="B957" s="270"/>
      <c r="C957" s="270"/>
      <c r="D957" s="270"/>
      <c r="E957" s="270"/>
    </row>
    <row r="958" spans="1:5" ht="17.25" customHeight="1">
      <c r="A958" s="270"/>
      <c r="B958" s="270"/>
      <c r="C958" s="270"/>
      <c r="D958" s="270"/>
      <c r="E958" s="270"/>
    </row>
    <row r="959" spans="1:5" ht="17.25" customHeight="1">
      <c r="A959" s="270"/>
      <c r="B959" s="270"/>
      <c r="C959" s="270"/>
      <c r="D959" s="270"/>
      <c r="E959" s="270"/>
    </row>
    <row r="960" spans="1:5" ht="17.25" customHeight="1">
      <c r="A960" s="270"/>
      <c r="B960" s="270"/>
      <c r="C960" s="270"/>
      <c r="D960" s="270"/>
      <c r="E960" s="270"/>
    </row>
    <row r="961" spans="1:5" ht="17.25" customHeight="1">
      <c r="A961" s="270"/>
      <c r="B961" s="270"/>
      <c r="C961" s="270"/>
      <c r="D961" s="270"/>
      <c r="E961" s="270"/>
    </row>
    <row r="962" spans="1:5" ht="17.25" customHeight="1">
      <c r="A962" s="270"/>
      <c r="B962" s="270"/>
      <c r="C962" s="270"/>
      <c r="D962" s="270"/>
      <c r="E962" s="270"/>
    </row>
    <row r="963" spans="1:5" ht="17.25" customHeight="1">
      <c r="A963" s="270"/>
      <c r="B963" s="270"/>
      <c r="C963" s="270"/>
      <c r="D963" s="270"/>
      <c r="E963" s="270"/>
    </row>
    <row r="964" spans="1:5" ht="17.25" customHeight="1">
      <c r="A964" s="270"/>
      <c r="B964" s="270"/>
      <c r="C964" s="270"/>
      <c r="D964" s="270"/>
      <c r="E964" s="270"/>
    </row>
    <row r="965" spans="1:5" ht="17.25" customHeight="1">
      <c r="A965" s="270"/>
      <c r="B965" s="270"/>
      <c r="C965" s="270"/>
      <c r="D965" s="270"/>
      <c r="E965" s="270"/>
    </row>
    <row r="966" spans="1:5" ht="17.25" customHeight="1">
      <c r="A966" s="270"/>
      <c r="B966" s="270"/>
      <c r="C966" s="270"/>
      <c r="D966" s="270"/>
      <c r="E966" s="270"/>
    </row>
    <row r="967" spans="1:5" ht="17.25" customHeight="1">
      <c r="A967" s="270"/>
      <c r="B967" s="270"/>
      <c r="C967" s="270"/>
      <c r="D967" s="270"/>
      <c r="E967" s="270"/>
    </row>
    <row r="968" spans="1:5" ht="17.25" customHeight="1">
      <c r="A968" s="270"/>
      <c r="B968" s="270"/>
      <c r="C968" s="270"/>
      <c r="D968" s="270"/>
      <c r="E968" s="270"/>
    </row>
    <row r="969" spans="1:5" ht="17.25" customHeight="1">
      <c r="A969" s="270"/>
      <c r="B969" s="270"/>
      <c r="C969" s="270"/>
      <c r="D969" s="270"/>
      <c r="E969" s="270"/>
    </row>
    <row r="970" spans="1:5" ht="17.25" customHeight="1">
      <c r="A970" s="270"/>
      <c r="B970" s="270"/>
      <c r="C970" s="270"/>
      <c r="D970" s="270"/>
      <c r="E970" s="270"/>
    </row>
    <row r="971" spans="1:5" ht="17.25" customHeight="1">
      <c r="A971" s="270"/>
      <c r="B971" s="270"/>
      <c r="C971" s="270"/>
      <c r="D971" s="270"/>
      <c r="E971" s="270"/>
    </row>
    <row r="972" spans="1:5" ht="17.25" customHeight="1">
      <c r="A972" s="270"/>
      <c r="B972" s="270"/>
      <c r="C972" s="270"/>
      <c r="D972" s="270"/>
      <c r="E972" s="270"/>
    </row>
    <row r="973" spans="1:5" ht="17.25" customHeight="1">
      <c r="A973" s="270"/>
      <c r="B973" s="270"/>
      <c r="C973" s="270"/>
      <c r="D973" s="270"/>
      <c r="E973" s="270"/>
    </row>
    <row r="974" spans="1:5" ht="17.25" customHeight="1">
      <c r="A974" s="270"/>
      <c r="B974" s="270"/>
      <c r="C974" s="270"/>
      <c r="D974" s="270"/>
      <c r="E974" s="270"/>
    </row>
    <row r="975" spans="1:5" ht="17.25" customHeight="1">
      <c r="A975" s="270"/>
      <c r="B975" s="270"/>
      <c r="C975" s="270"/>
      <c r="D975" s="270"/>
      <c r="E975" s="270"/>
    </row>
    <row r="976" spans="1:5" ht="17.25" customHeight="1">
      <c r="A976" s="270"/>
      <c r="B976" s="270"/>
      <c r="C976" s="270"/>
      <c r="D976" s="270"/>
      <c r="E976" s="270"/>
    </row>
    <row r="977" spans="1:5" ht="17.25" customHeight="1">
      <c r="A977" s="270"/>
      <c r="B977" s="270"/>
      <c r="C977" s="270"/>
      <c r="D977" s="270"/>
      <c r="E977" s="270"/>
    </row>
    <row r="978" spans="1:5" ht="17.25" customHeight="1">
      <c r="A978" s="270"/>
      <c r="B978" s="270"/>
      <c r="C978" s="270"/>
      <c r="D978" s="270"/>
      <c r="E978" s="270"/>
    </row>
    <row r="979" spans="1:5" ht="17.25" customHeight="1">
      <c r="A979" s="270"/>
      <c r="B979" s="270"/>
      <c r="C979" s="270"/>
      <c r="D979" s="270"/>
      <c r="E979" s="270"/>
    </row>
    <row r="980" spans="1:5" ht="17.25" customHeight="1">
      <c r="A980" s="270"/>
      <c r="B980" s="270"/>
      <c r="C980" s="270"/>
      <c r="D980" s="270"/>
      <c r="E980" s="270"/>
    </row>
    <row r="981" spans="1:5" ht="17.25" customHeight="1">
      <c r="A981" s="270"/>
      <c r="B981" s="270"/>
      <c r="C981" s="270"/>
      <c r="D981" s="270"/>
      <c r="E981" s="270"/>
    </row>
    <row r="982" spans="1:5" ht="17.25" customHeight="1">
      <c r="A982" s="270"/>
      <c r="B982" s="270"/>
      <c r="C982" s="270"/>
      <c r="D982" s="270"/>
      <c r="E982" s="270"/>
    </row>
    <row r="983" spans="1:5" ht="17.25" customHeight="1">
      <c r="A983" s="270"/>
      <c r="B983" s="270"/>
      <c r="C983" s="270"/>
      <c r="D983" s="270"/>
      <c r="E983" s="270"/>
    </row>
    <row r="984" spans="1:5" ht="17.25" customHeight="1">
      <c r="A984" s="270"/>
      <c r="B984" s="270"/>
      <c r="C984" s="270"/>
      <c r="D984" s="270"/>
      <c r="E984" s="270"/>
    </row>
    <row r="985" spans="1:5" ht="17.25" customHeight="1">
      <c r="A985" s="270"/>
      <c r="B985" s="270"/>
      <c r="C985" s="270"/>
      <c r="D985" s="270"/>
      <c r="E985" s="270"/>
    </row>
    <row r="986" spans="1:5" ht="17.25" customHeight="1">
      <c r="A986" s="270"/>
      <c r="B986" s="270"/>
      <c r="C986" s="270"/>
      <c r="D986" s="270"/>
      <c r="E986" s="270"/>
    </row>
    <row r="987" spans="1:5" ht="17.25" customHeight="1">
      <c r="A987" s="270"/>
      <c r="B987" s="270"/>
      <c r="C987" s="270"/>
      <c r="D987" s="270"/>
      <c r="E987" s="270"/>
    </row>
    <row r="988" spans="1:5" ht="17.25" customHeight="1">
      <c r="A988" s="270"/>
      <c r="B988" s="270"/>
      <c r="C988" s="270"/>
      <c r="D988" s="270"/>
      <c r="E988" s="270"/>
    </row>
    <row r="989" spans="1:5" ht="17.25" customHeight="1">
      <c r="A989" s="270"/>
      <c r="B989" s="270"/>
      <c r="C989" s="270"/>
      <c r="D989" s="270"/>
      <c r="E989" s="270"/>
    </row>
    <row r="990" spans="1:5" ht="17.25" customHeight="1">
      <c r="A990" s="270"/>
      <c r="B990" s="270"/>
      <c r="C990" s="270"/>
      <c r="D990" s="270"/>
      <c r="E990" s="270"/>
    </row>
    <row r="991" spans="1:5" ht="17.25" customHeight="1">
      <c r="A991" s="270"/>
      <c r="B991" s="270"/>
      <c r="C991" s="270"/>
      <c r="D991" s="270"/>
      <c r="E991" s="270"/>
    </row>
    <row r="992" spans="1:5" ht="17.25" customHeight="1">
      <c r="A992" s="270"/>
      <c r="B992" s="270"/>
      <c r="C992" s="270"/>
      <c r="D992" s="270"/>
      <c r="E992" s="270"/>
    </row>
    <row r="993" spans="1:5" ht="17.25" customHeight="1">
      <c r="A993" s="270"/>
      <c r="B993" s="270"/>
      <c r="C993" s="270"/>
      <c r="D993" s="270"/>
      <c r="E993" s="270"/>
    </row>
    <row r="994" spans="1:5" ht="17.25" customHeight="1">
      <c r="A994" s="270"/>
      <c r="B994" s="270"/>
      <c r="C994" s="270"/>
      <c r="D994" s="270"/>
      <c r="E994" s="270"/>
    </row>
    <row r="995" spans="1:5" ht="17.25" customHeight="1">
      <c r="A995" s="270"/>
      <c r="B995" s="270"/>
      <c r="C995" s="270"/>
      <c r="D995" s="270"/>
      <c r="E995" s="270"/>
    </row>
    <row r="996" spans="1:5" ht="17.25" customHeight="1">
      <c r="A996" s="270"/>
      <c r="B996" s="270"/>
      <c r="C996" s="270"/>
      <c r="D996" s="270"/>
      <c r="E996" s="270"/>
    </row>
    <row r="997" spans="1:5" ht="17.25" customHeight="1">
      <c r="A997" s="270"/>
      <c r="B997" s="270"/>
      <c r="C997" s="270"/>
      <c r="D997" s="270"/>
      <c r="E997" s="270"/>
    </row>
    <row r="998" spans="1:5" ht="17.25" customHeight="1">
      <c r="A998" s="270"/>
      <c r="B998" s="270"/>
      <c r="C998" s="270"/>
      <c r="D998" s="270"/>
      <c r="E998" s="270"/>
    </row>
    <row r="999" spans="1:5" ht="17.25" customHeight="1">
      <c r="A999" s="270"/>
      <c r="B999" s="270"/>
      <c r="C999" s="270"/>
      <c r="D999" s="270"/>
      <c r="E999" s="270"/>
    </row>
    <row r="1000" spans="1:5" ht="17.25" customHeight="1">
      <c r="A1000" s="270"/>
      <c r="B1000" s="270"/>
      <c r="C1000" s="270"/>
      <c r="D1000" s="270"/>
      <c r="E1000" s="270"/>
    </row>
    <row r="1001" spans="1:5" ht="17.25" customHeight="1">
      <c r="A1001" s="270"/>
      <c r="B1001" s="270"/>
      <c r="C1001" s="270"/>
      <c r="D1001" s="270"/>
      <c r="E1001" s="270"/>
    </row>
    <row r="1002" spans="1:5" ht="17.25" customHeight="1">
      <c r="A1002" s="270"/>
      <c r="B1002" s="270"/>
      <c r="C1002" s="270"/>
      <c r="D1002" s="270"/>
      <c r="E1002" s="270"/>
    </row>
    <row r="1003" spans="1:5" ht="17.25" customHeight="1">
      <c r="A1003" s="270"/>
      <c r="B1003" s="270"/>
      <c r="C1003" s="270"/>
      <c r="D1003" s="270"/>
      <c r="E1003" s="270"/>
    </row>
    <row r="1004" spans="1:5" ht="17.25" customHeight="1">
      <c r="A1004" s="270"/>
      <c r="B1004" s="270"/>
      <c r="C1004" s="270"/>
      <c r="D1004" s="270"/>
      <c r="E1004" s="270"/>
    </row>
    <row r="1005" spans="1:5" ht="17.25" customHeight="1">
      <c r="A1005" s="270"/>
      <c r="B1005" s="270"/>
      <c r="C1005" s="270"/>
      <c r="D1005" s="270"/>
      <c r="E1005" s="270"/>
    </row>
    <row r="1006" spans="1:5" ht="17.25" customHeight="1">
      <c r="A1006" s="270"/>
      <c r="B1006" s="270"/>
      <c r="C1006" s="270"/>
      <c r="D1006" s="270"/>
      <c r="E1006" s="270"/>
    </row>
    <row r="1007" spans="1:5" ht="17.25" customHeight="1">
      <c r="A1007" s="270"/>
      <c r="B1007" s="270"/>
      <c r="C1007" s="270"/>
      <c r="D1007" s="270"/>
      <c r="E1007" s="270"/>
    </row>
    <row r="1008" spans="1:5" ht="17.25" customHeight="1">
      <c r="A1008" s="270"/>
      <c r="B1008" s="270"/>
      <c r="C1008" s="270"/>
      <c r="D1008" s="270"/>
      <c r="E1008" s="270"/>
    </row>
    <row r="1009" spans="1:5" ht="17.25" customHeight="1">
      <c r="A1009" s="270"/>
      <c r="B1009" s="270"/>
      <c r="C1009" s="270"/>
      <c r="D1009" s="270"/>
      <c r="E1009" s="270"/>
    </row>
    <row r="1010" spans="1:5" ht="17.25" customHeight="1">
      <c r="A1010" s="270"/>
      <c r="B1010" s="270"/>
      <c r="C1010" s="270"/>
      <c r="D1010" s="270"/>
      <c r="E1010" s="270"/>
    </row>
    <row r="1011" spans="1:5" ht="17.25" customHeight="1">
      <c r="A1011" s="270"/>
      <c r="B1011" s="270"/>
      <c r="C1011" s="270"/>
      <c r="D1011" s="270"/>
      <c r="E1011" s="270"/>
    </row>
    <row r="1012" spans="1:5" ht="17.25" customHeight="1">
      <c r="A1012" s="270"/>
      <c r="B1012" s="270"/>
      <c r="C1012" s="270"/>
      <c r="D1012" s="270"/>
      <c r="E1012" s="270"/>
    </row>
    <row r="1013" spans="1:5" ht="17.25" customHeight="1">
      <c r="A1013" s="270"/>
      <c r="B1013" s="270"/>
      <c r="C1013" s="270"/>
      <c r="D1013" s="270"/>
      <c r="E1013" s="270"/>
    </row>
    <row r="1014" spans="1:5" ht="17.25" customHeight="1">
      <c r="A1014" s="270"/>
      <c r="B1014" s="270"/>
      <c r="C1014" s="270"/>
      <c r="D1014" s="270"/>
      <c r="E1014" s="270"/>
    </row>
    <row r="1015" spans="1:5" ht="17.25" customHeight="1">
      <c r="A1015" s="270"/>
      <c r="B1015" s="270"/>
      <c r="C1015" s="270"/>
      <c r="D1015" s="270"/>
      <c r="E1015" s="270"/>
    </row>
    <row r="1016" spans="1:5" ht="17.25" customHeight="1">
      <c r="A1016" s="270"/>
      <c r="B1016" s="270"/>
      <c r="C1016" s="270"/>
      <c r="D1016" s="270"/>
      <c r="E1016" s="270"/>
    </row>
    <row r="1017" spans="1:5" ht="17.25" customHeight="1">
      <c r="A1017" s="270"/>
      <c r="B1017" s="270"/>
      <c r="C1017" s="270"/>
      <c r="D1017" s="270"/>
      <c r="E1017" s="270"/>
    </row>
    <row r="1018" spans="1:5" ht="17.25" customHeight="1">
      <c r="A1018" s="270"/>
      <c r="B1018" s="270"/>
      <c r="C1018" s="270"/>
      <c r="D1018" s="270"/>
      <c r="E1018" s="270"/>
    </row>
    <row r="1019" spans="1:5" ht="17.25" customHeight="1">
      <c r="A1019" s="270"/>
      <c r="B1019" s="270"/>
      <c r="C1019" s="270"/>
      <c r="D1019" s="270"/>
      <c r="E1019" s="270"/>
    </row>
    <row r="1020" spans="1:5" ht="17.25" customHeight="1">
      <c r="A1020" s="270"/>
      <c r="B1020" s="270"/>
      <c r="C1020" s="270"/>
      <c r="D1020" s="270"/>
      <c r="E1020" s="270"/>
    </row>
    <row r="1021" spans="1:5" ht="17.25" customHeight="1">
      <c r="A1021" s="270"/>
      <c r="B1021" s="270"/>
      <c r="C1021" s="270"/>
      <c r="D1021" s="270"/>
      <c r="E1021" s="270"/>
    </row>
    <row r="1022" spans="1:5" ht="17.25" customHeight="1">
      <c r="A1022" s="270"/>
      <c r="B1022" s="270"/>
      <c r="C1022" s="270"/>
      <c r="D1022" s="270"/>
      <c r="E1022" s="270"/>
    </row>
    <row r="1023" spans="1:5" ht="17.25" customHeight="1">
      <c r="A1023" s="270"/>
      <c r="B1023" s="270"/>
      <c r="C1023" s="270"/>
      <c r="D1023" s="270"/>
      <c r="E1023" s="270"/>
    </row>
    <row r="1024" spans="1:5" ht="17.25" customHeight="1">
      <c r="A1024" s="270"/>
      <c r="B1024" s="270"/>
      <c r="C1024" s="270"/>
      <c r="D1024" s="270"/>
      <c r="E1024" s="270"/>
    </row>
    <row r="1025" spans="1:5" ht="17.25" customHeight="1">
      <c r="A1025" s="270"/>
      <c r="B1025" s="270"/>
      <c r="C1025" s="270"/>
      <c r="D1025" s="270"/>
      <c r="E1025" s="270"/>
    </row>
    <row r="1026" spans="1:5" ht="17.25" customHeight="1">
      <c r="A1026" s="270"/>
      <c r="B1026" s="270"/>
      <c r="C1026" s="270"/>
      <c r="D1026" s="270"/>
      <c r="E1026" s="270"/>
    </row>
    <row r="1027" spans="1:5" ht="17.25" customHeight="1">
      <c r="A1027" s="270"/>
      <c r="B1027" s="270"/>
      <c r="C1027" s="270"/>
      <c r="D1027" s="270"/>
      <c r="E1027" s="270"/>
    </row>
    <row r="1028" spans="1:5" ht="17.25" customHeight="1">
      <c r="A1028" s="270"/>
      <c r="B1028" s="270"/>
      <c r="C1028" s="270"/>
      <c r="D1028" s="270"/>
      <c r="E1028" s="270"/>
    </row>
    <row r="1029" spans="1:5" ht="17.25" customHeight="1">
      <c r="A1029" s="270"/>
      <c r="B1029" s="270"/>
      <c r="C1029" s="270"/>
      <c r="D1029" s="270"/>
      <c r="E1029" s="270"/>
    </row>
    <row r="1030" spans="1:5" ht="17.25" customHeight="1">
      <c r="A1030" s="270"/>
      <c r="B1030" s="270"/>
      <c r="C1030" s="270"/>
      <c r="D1030" s="270"/>
      <c r="E1030" s="270"/>
    </row>
    <row r="1031" spans="1:5" ht="17.25" customHeight="1">
      <c r="A1031" s="270"/>
      <c r="B1031" s="270"/>
      <c r="C1031" s="270"/>
      <c r="D1031" s="270"/>
      <c r="E1031" s="270"/>
    </row>
    <row r="1032" spans="1:5" ht="17.25" customHeight="1">
      <c r="A1032" s="270"/>
      <c r="B1032" s="270"/>
      <c r="C1032" s="270"/>
      <c r="D1032" s="270"/>
      <c r="E1032" s="270"/>
    </row>
    <row r="1033" spans="1:5" ht="17.25" customHeight="1">
      <c r="A1033" s="270"/>
      <c r="B1033" s="270"/>
      <c r="C1033" s="270"/>
      <c r="D1033" s="270"/>
      <c r="E1033" s="270"/>
    </row>
    <row r="1034" spans="1:5" ht="17.25" customHeight="1">
      <c r="A1034" s="270"/>
      <c r="B1034" s="270"/>
      <c r="C1034" s="270"/>
      <c r="D1034" s="270"/>
      <c r="E1034" s="270"/>
    </row>
    <row r="1035" spans="1:5" ht="17.25" customHeight="1">
      <c r="A1035" s="270"/>
      <c r="B1035" s="270"/>
      <c r="C1035" s="270"/>
      <c r="D1035" s="270"/>
      <c r="E1035" s="270"/>
    </row>
    <row r="1036" spans="1:5" ht="17.25" customHeight="1">
      <c r="A1036" s="270"/>
      <c r="B1036" s="270"/>
      <c r="C1036" s="270"/>
      <c r="D1036" s="270"/>
      <c r="E1036" s="270"/>
    </row>
    <row r="1037" spans="1:5" ht="17.25" customHeight="1">
      <c r="A1037" s="270"/>
      <c r="B1037" s="270"/>
      <c r="C1037" s="270"/>
      <c r="D1037" s="270"/>
      <c r="E1037" s="270"/>
    </row>
    <row r="1038" spans="1:5" ht="17.25" customHeight="1">
      <c r="A1038" s="270"/>
      <c r="B1038" s="270"/>
      <c r="C1038" s="270"/>
      <c r="D1038" s="270"/>
      <c r="E1038" s="270"/>
    </row>
    <row r="1039" spans="1:5" ht="17.25" customHeight="1">
      <c r="A1039" s="270"/>
      <c r="B1039" s="270"/>
      <c r="C1039" s="270"/>
      <c r="D1039" s="270"/>
      <c r="E1039" s="270"/>
    </row>
    <row r="1040" spans="1:5" ht="17.25" customHeight="1">
      <c r="A1040" s="270"/>
      <c r="B1040" s="270"/>
      <c r="C1040" s="270"/>
      <c r="D1040" s="270"/>
      <c r="E1040" s="270"/>
    </row>
    <row r="1041" spans="1:5" ht="17.25" customHeight="1">
      <c r="A1041" s="270"/>
      <c r="B1041" s="270"/>
      <c r="C1041" s="270"/>
      <c r="D1041" s="270"/>
      <c r="E1041" s="270"/>
    </row>
    <row r="1042" spans="1:5" ht="17.25" customHeight="1">
      <c r="A1042" s="270"/>
      <c r="B1042" s="270"/>
      <c r="C1042" s="270"/>
      <c r="D1042" s="270"/>
      <c r="E1042" s="270"/>
    </row>
    <row r="1043" spans="1:5" ht="17.25" customHeight="1">
      <c r="A1043" s="270"/>
      <c r="B1043" s="270"/>
      <c r="C1043" s="270"/>
      <c r="D1043" s="270"/>
      <c r="E1043" s="270"/>
    </row>
    <row r="1044" spans="1:5" ht="17.25" customHeight="1">
      <c r="A1044" s="270"/>
      <c r="B1044" s="270"/>
      <c r="C1044" s="270"/>
      <c r="D1044" s="270"/>
      <c r="E1044" s="270"/>
    </row>
    <row r="1045" spans="1:5" ht="17.25" customHeight="1">
      <c r="A1045" s="270"/>
      <c r="B1045" s="270"/>
      <c r="C1045" s="270"/>
      <c r="D1045" s="270"/>
      <c r="E1045" s="270"/>
    </row>
    <row r="1046" spans="1:5" ht="17.25" customHeight="1">
      <c r="A1046" s="270"/>
      <c r="B1046" s="270"/>
      <c r="C1046" s="270"/>
      <c r="D1046" s="270"/>
      <c r="E1046" s="270"/>
    </row>
    <row r="1047" spans="1:5" ht="17.25" customHeight="1">
      <c r="A1047" s="270"/>
      <c r="B1047" s="270"/>
      <c r="C1047" s="270"/>
      <c r="D1047" s="270"/>
      <c r="E1047" s="270"/>
    </row>
    <row r="1048" spans="1:5" ht="17.25" customHeight="1">
      <c r="A1048" s="270"/>
      <c r="B1048" s="270"/>
      <c r="C1048" s="270"/>
      <c r="D1048" s="270"/>
      <c r="E1048" s="270"/>
    </row>
    <row r="1049" spans="1:5" ht="17.25" customHeight="1">
      <c r="A1049" s="270"/>
      <c r="B1049" s="270"/>
      <c r="C1049" s="270"/>
      <c r="D1049" s="270"/>
      <c r="E1049" s="270"/>
    </row>
    <row r="1050" spans="1:5" ht="17.25" customHeight="1">
      <c r="A1050" s="270"/>
      <c r="B1050" s="270"/>
      <c r="C1050" s="270"/>
      <c r="D1050" s="270"/>
      <c r="E1050" s="270"/>
    </row>
    <row r="1051" spans="1:5" ht="17.25" customHeight="1">
      <c r="A1051" s="270"/>
      <c r="B1051" s="270"/>
      <c r="C1051" s="270"/>
      <c r="D1051" s="270"/>
      <c r="E1051" s="270"/>
    </row>
    <row r="1052" spans="1:5" ht="17.25" customHeight="1">
      <c r="A1052" s="270"/>
      <c r="B1052" s="270"/>
      <c r="C1052" s="270"/>
      <c r="D1052" s="270"/>
      <c r="E1052" s="270"/>
    </row>
    <row r="1053" spans="1:5" ht="17.25" customHeight="1">
      <c r="A1053" s="270"/>
      <c r="B1053" s="270"/>
      <c r="C1053" s="270"/>
      <c r="D1053" s="270"/>
      <c r="E1053" s="270"/>
    </row>
    <row r="1054" spans="1:5" ht="17.25" customHeight="1">
      <c r="A1054" s="270"/>
      <c r="B1054" s="270"/>
      <c r="C1054" s="270"/>
      <c r="D1054" s="270"/>
      <c r="E1054" s="270"/>
    </row>
    <row r="1055" spans="1:5" ht="17.25" customHeight="1">
      <c r="A1055" s="270"/>
      <c r="B1055" s="270"/>
      <c r="C1055" s="270"/>
      <c r="D1055" s="270"/>
      <c r="E1055" s="270"/>
    </row>
    <row r="1056" spans="1:5" ht="17.25" customHeight="1">
      <c r="A1056" s="270"/>
      <c r="B1056" s="270"/>
      <c r="C1056" s="270"/>
      <c r="D1056" s="270"/>
      <c r="E1056" s="270"/>
    </row>
    <row r="1057" spans="1:5" ht="17.25" customHeight="1">
      <c r="A1057" s="270"/>
      <c r="B1057" s="270"/>
      <c r="C1057" s="270"/>
      <c r="D1057" s="270"/>
      <c r="E1057" s="270"/>
    </row>
    <row r="1058" spans="1:5" ht="17.25" customHeight="1">
      <c r="A1058" s="270"/>
      <c r="B1058" s="270"/>
      <c r="C1058" s="270"/>
      <c r="D1058" s="270"/>
      <c r="E1058" s="270"/>
    </row>
    <row r="1059" spans="1:5" ht="17.25" customHeight="1">
      <c r="A1059" s="270"/>
      <c r="B1059" s="270"/>
      <c r="C1059" s="270"/>
      <c r="D1059" s="270"/>
      <c r="E1059" s="270"/>
    </row>
    <row r="1060" spans="1:5" ht="17.25" customHeight="1">
      <c r="A1060" s="270"/>
      <c r="B1060" s="270"/>
      <c r="C1060" s="270"/>
      <c r="D1060" s="270"/>
      <c r="E1060" s="270"/>
    </row>
    <row r="1061" spans="1:5" ht="17.25" customHeight="1">
      <c r="A1061" s="270"/>
      <c r="B1061" s="270"/>
      <c r="C1061" s="270"/>
      <c r="D1061" s="270"/>
      <c r="E1061" s="270"/>
    </row>
    <row r="1062" spans="1:5" ht="17.25" customHeight="1">
      <c r="A1062" s="270"/>
      <c r="B1062" s="270"/>
      <c r="C1062" s="270"/>
      <c r="D1062" s="270"/>
      <c r="E1062" s="270"/>
    </row>
    <row r="1063" spans="1:5" ht="17.25" customHeight="1">
      <c r="A1063" s="270"/>
      <c r="B1063" s="270"/>
      <c r="C1063" s="270"/>
      <c r="D1063" s="270"/>
      <c r="E1063" s="270"/>
    </row>
    <row r="1064" spans="1:5" ht="17.25" customHeight="1">
      <c r="A1064" s="270"/>
      <c r="B1064" s="270"/>
      <c r="C1064" s="270"/>
      <c r="D1064" s="270"/>
      <c r="E1064" s="270"/>
    </row>
    <row r="1065" spans="1:5" ht="17.25" customHeight="1">
      <c r="A1065" s="270"/>
      <c r="B1065" s="270"/>
      <c r="C1065" s="270"/>
      <c r="D1065" s="270"/>
      <c r="E1065" s="270"/>
    </row>
    <row r="1066" spans="1:5" ht="17.25" customHeight="1">
      <c r="A1066" s="270"/>
      <c r="B1066" s="270"/>
      <c r="C1066" s="270"/>
      <c r="D1066" s="270"/>
      <c r="E1066" s="270"/>
    </row>
    <row r="1067" spans="1:5" ht="17.25" customHeight="1">
      <c r="A1067" s="270"/>
      <c r="B1067" s="270"/>
      <c r="C1067" s="270"/>
      <c r="D1067" s="270"/>
      <c r="E1067" s="270"/>
    </row>
    <row r="1068" spans="1:5" ht="17.25" customHeight="1">
      <c r="A1068" s="270"/>
      <c r="B1068" s="270"/>
      <c r="C1068" s="270"/>
      <c r="D1068" s="270"/>
      <c r="E1068" s="270"/>
    </row>
    <row r="1069" spans="1:5" ht="17.25" customHeight="1">
      <c r="A1069" s="270"/>
      <c r="B1069" s="270"/>
      <c r="C1069" s="270"/>
      <c r="D1069" s="270"/>
      <c r="E1069" s="270"/>
    </row>
    <row r="1070" spans="1:5" ht="17.25" customHeight="1">
      <c r="A1070" s="270"/>
      <c r="B1070" s="270"/>
      <c r="C1070" s="270"/>
      <c r="D1070" s="270"/>
      <c r="E1070" s="270"/>
    </row>
    <row r="1071" spans="1:5" ht="17.25" customHeight="1">
      <c r="A1071" s="270"/>
      <c r="B1071" s="270"/>
      <c r="C1071" s="270"/>
      <c r="D1071" s="270"/>
      <c r="E1071" s="270"/>
    </row>
    <row r="1072" spans="1:5" ht="17.25" customHeight="1">
      <c r="A1072" s="270"/>
      <c r="B1072" s="270"/>
      <c r="C1072" s="270"/>
      <c r="D1072" s="270"/>
      <c r="E1072" s="270"/>
    </row>
    <row r="1073" spans="1:5" ht="17.25" customHeight="1">
      <c r="A1073" s="270"/>
      <c r="B1073" s="270"/>
      <c r="C1073" s="270"/>
      <c r="D1073" s="270"/>
      <c r="E1073" s="270"/>
    </row>
    <row r="1074" spans="1:5" ht="17.25" customHeight="1">
      <c r="A1074" s="270"/>
      <c r="B1074" s="270"/>
      <c r="C1074" s="270"/>
      <c r="D1074" s="270"/>
      <c r="E1074" s="270"/>
    </row>
    <row r="1075" spans="1:5" ht="17.25" customHeight="1">
      <c r="A1075" s="270"/>
      <c r="B1075" s="270"/>
      <c r="C1075" s="270"/>
      <c r="D1075" s="270"/>
      <c r="E1075" s="270"/>
    </row>
    <row r="1076" spans="1:5" ht="17.25" customHeight="1">
      <c r="A1076" s="270"/>
      <c r="B1076" s="270"/>
      <c r="C1076" s="270"/>
      <c r="D1076" s="270"/>
      <c r="E1076" s="270"/>
    </row>
    <row r="1077" spans="1:5" ht="17.25" customHeight="1">
      <c r="A1077" s="270"/>
      <c r="B1077" s="270"/>
      <c r="C1077" s="270"/>
      <c r="D1077" s="270"/>
      <c r="E1077" s="270"/>
    </row>
    <row r="1078" spans="1:5" ht="17.25" customHeight="1">
      <c r="A1078" s="270"/>
      <c r="B1078" s="270"/>
      <c r="C1078" s="270"/>
      <c r="D1078" s="270"/>
      <c r="E1078" s="270"/>
    </row>
    <row r="1079" spans="1:5" ht="17.25" customHeight="1">
      <c r="A1079" s="270"/>
      <c r="B1079" s="270"/>
      <c r="C1079" s="270"/>
      <c r="D1079" s="270"/>
      <c r="E1079" s="270"/>
    </row>
    <row r="1080" spans="1:5" ht="17.25" customHeight="1">
      <c r="A1080" s="270"/>
      <c r="B1080" s="270"/>
      <c r="C1080" s="270"/>
      <c r="D1080" s="270"/>
      <c r="E1080" s="270"/>
    </row>
    <row r="1081" spans="1:5" ht="17.25" customHeight="1">
      <c r="A1081" s="270"/>
      <c r="B1081" s="270"/>
      <c r="C1081" s="270"/>
      <c r="D1081" s="270"/>
      <c r="E1081" s="270"/>
    </row>
    <row r="1082" spans="1:5" ht="17.25" customHeight="1">
      <c r="A1082" s="270"/>
      <c r="B1082" s="270"/>
      <c r="C1082" s="270"/>
      <c r="D1082" s="270"/>
      <c r="E1082" s="270"/>
    </row>
    <row r="1083" spans="1:5" ht="17.25" customHeight="1">
      <c r="A1083" s="270"/>
      <c r="B1083" s="270"/>
      <c r="C1083" s="270"/>
      <c r="D1083" s="270"/>
      <c r="E1083" s="270"/>
    </row>
    <row r="1084" spans="1:5" ht="17.25" customHeight="1">
      <c r="A1084" s="270"/>
      <c r="B1084" s="270"/>
      <c r="C1084" s="270"/>
      <c r="D1084" s="270"/>
      <c r="E1084" s="270"/>
    </row>
    <row r="1085" spans="1:5" ht="17.25" customHeight="1">
      <c r="A1085" s="270"/>
      <c r="B1085" s="270"/>
      <c r="C1085" s="270"/>
      <c r="D1085" s="270"/>
      <c r="E1085" s="270"/>
    </row>
    <row r="1086" spans="1:5" ht="17.25" customHeight="1">
      <c r="A1086" s="270"/>
      <c r="B1086" s="270"/>
      <c r="C1086" s="270"/>
      <c r="D1086" s="270"/>
      <c r="E1086" s="270"/>
    </row>
    <row r="1087" spans="1:5" ht="17.25" customHeight="1">
      <c r="A1087" s="270"/>
      <c r="B1087" s="270"/>
      <c r="C1087" s="270"/>
      <c r="D1087" s="270"/>
      <c r="E1087" s="270"/>
    </row>
    <row r="1088" spans="1:5" ht="17.25" customHeight="1">
      <c r="A1088" s="270"/>
      <c r="B1088" s="270"/>
      <c r="C1088" s="270"/>
      <c r="D1088" s="270"/>
      <c r="E1088" s="270"/>
    </row>
    <row r="1089" spans="1:5" ht="17.25" customHeight="1">
      <c r="A1089" s="270"/>
      <c r="B1089" s="270"/>
      <c r="C1089" s="270"/>
      <c r="D1089" s="270"/>
      <c r="E1089" s="270"/>
    </row>
    <row r="1090" spans="1:5" ht="17.25" customHeight="1">
      <c r="A1090" s="270"/>
      <c r="B1090" s="270"/>
      <c r="C1090" s="270"/>
      <c r="D1090" s="270"/>
      <c r="E1090" s="270"/>
    </row>
    <row r="1091" spans="1:5" ht="17.25" customHeight="1">
      <c r="A1091" s="270"/>
      <c r="B1091" s="270"/>
      <c r="C1091" s="270"/>
      <c r="D1091" s="270"/>
      <c r="E1091" s="270"/>
    </row>
    <row r="1092" spans="1:5" ht="17.25" customHeight="1">
      <c r="A1092" s="270"/>
      <c r="B1092" s="270"/>
      <c r="C1092" s="270"/>
      <c r="D1092" s="270"/>
      <c r="E1092" s="270"/>
    </row>
    <row r="1093" spans="1:5" ht="17.25" customHeight="1">
      <c r="A1093" s="270"/>
      <c r="B1093" s="270"/>
      <c r="C1093" s="270"/>
      <c r="D1093" s="270"/>
      <c r="E1093" s="270"/>
    </row>
    <row r="1094" spans="1:5" ht="17.25" customHeight="1">
      <c r="A1094" s="270"/>
      <c r="B1094" s="270"/>
      <c r="C1094" s="270"/>
      <c r="D1094" s="270"/>
      <c r="E1094" s="270"/>
    </row>
    <row r="1095" spans="1:5" ht="17.25" customHeight="1">
      <c r="A1095" s="270"/>
      <c r="B1095" s="270"/>
      <c r="C1095" s="270"/>
      <c r="D1095" s="270"/>
      <c r="E1095" s="270"/>
    </row>
    <row r="1096" spans="1:5" ht="17.25" customHeight="1">
      <c r="A1096" s="270"/>
      <c r="B1096" s="270"/>
      <c r="C1096" s="270"/>
      <c r="D1096" s="270"/>
      <c r="E1096" s="270"/>
    </row>
    <row r="1097" spans="1:5" ht="17.25" customHeight="1">
      <c r="A1097" s="270"/>
      <c r="B1097" s="270"/>
      <c r="C1097" s="270"/>
      <c r="D1097" s="270"/>
      <c r="E1097" s="270"/>
    </row>
    <row r="1098" spans="1:5" ht="17.25" customHeight="1">
      <c r="A1098" s="270"/>
      <c r="B1098" s="270"/>
      <c r="C1098" s="270"/>
      <c r="D1098" s="270"/>
      <c r="E1098" s="270"/>
    </row>
    <row r="1099" spans="1:5" ht="17.25" customHeight="1">
      <c r="A1099" s="270"/>
      <c r="B1099" s="270"/>
      <c r="C1099" s="270"/>
      <c r="D1099" s="270"/>
      <c r="E1099" s="270"/>
    </row>
    <row r="1100" spans="1:5" ht="17.25" customHeight="1">
      <c r="A1100" s="270"/>
      <c r="B1100" s="270"/>
      <c r="C1100" s="270"/>
      <c r="D1100" s="270"/>
      <c r="E1100" s="270"/>
    </row>
    <row r="1101" spans="1:5" ht="17.25" customHeight="1">
      <c r="A1101" s="270"/>
      <c r="B1101" s="270"/>
      <c r="C1101" s="270"/>
      <c r="D1101" s="270"/>
      <c r="E1101" s="270"/>
    </row>
    <row r="1102" spans="1:5" ht="17.25" customHeight="1">
      <c r="A1102" s="270"/>
      <c r="B1102" s="270"/>
      <c r="C1102" s="270"/>
      <c r="D1102" s="270"/>
      <c r="E1102" s="270"/>
    </row>
    <row r="1103" spans="1:5" ht="17.25" customHeight="1">
      <c r="A1103" s="270"/>
      <c r="B1103" s="270"/>
      <c r="C1103" s="270"/>
      <c r="D1103" s="270"/>
      <c r="E1103" s="270"/>
    </row>
    <row r="1104" spans="1:5" ht="17.25" customHeight="1">
      <c r="A1104" s="270"/>
      <c r="B1104" s="270"/>
      <c r="C1104" s="270"/>
      <c r="D1104" s="270"/>
      <c r="E1104" s="270"/>
    </row>
    <row r="1105" spans="1:5" ht="17.25" customHeight="1">
      <c r="A1105" s="270"/>
      <c r="B1105" s="270"/>
      <c r="C1105" s="270"/>
      <c r="D1105" s="270"/>
      <c r="E1105" s="270"/>
    </row>
    <row r="1106" spans="1:5" ht="17.25" customHeight="1">
      <c r="A1106" s="270"/>
      <c r="B1106" s="270"/>
      <c r="C1106" s="270"/>
      <c r="D1106" s="270"/>
      <c r="E1106" s="270"/>
    </row>
    <row r="1107" spans="1:5" ht="17.25" customHeight="1">
      <c r="A1107" s="270"/>
      <c r="B1107" s="270"/>
      <c r="C1107" s="270"/>
      <c r="D1107" s="270"/>
      <c r="E1107" s="270"/>
    </row>
    <row r="1108" spans="1:5" ht="17.25" customHeight="1">
      <c r="A1108" s="270"/>
      <c r="B1108" s="270"/>
      <c r="C1108" s="270"/>
      <c r="D1108" s="270"/>
      <c r="E1108" s="270"/>
    </row>
    <row r="1109" spans="1:5" ht="17.25" customHeight="1">
      <c r="A1109" s="270"/>
      <c r="B1109" s="270"/>
      <c r="C1109" s="270"/>
      <c r="D1109" s="270"/>
      <c r="E1109" s="270"/>
    </row>
    <row r="1110" spans="1:5" ht="17.25" customHeight="1">
      <c r="A1110" s="270"/>
      <c r="B1110" s="270"/>
      <c r="C1110" s="270"/>
      <c r="D1110" s="270"/>
      <c r="E1110" s="270"/>
    </row>
    <row r="1111" spans="1:5" ht="17.25" customHeight="1">
      <c r="A1111" s="270"/>
      <c r="B1111" s="270"/>
      <c r="C1111" s="270"/>
      <c r="D1111" s="270"/>
      <c r="E1111" s="270"/>
    </row>
    <row r="1112" spans="1:5" ht="17.25" customHeight="1">
      <c r="A1112" s="270"/>
      <c r="B1112" s="270"/>
      <c r="C1112" s="270"/>
      <c r="D1112" s="270"/>
      <c r="E1112" s="270"/>
    </row>
    <row r="1113" spans="1:5" ht="17.25" customHeight="1">
      <c r="A1113" s="270"/>
      <c r="B1113" s="270"/>
      <c r="C1113" s="270"/>
      <c r="D1113" s="270"/>
      <c r="E1113" s="270"/>
    </row>
    <row r="1114" spans="1:5" ht="17.25" customHeight="1">
      <c r="A1114" s="270"/>
      <c r="B1114" s="270"/>
      <c r="C1114" s="270"/>
      <c r="D1114" s="270"/>
      <c r="E1114" s="270"/>
    </row>
    <row r="1115" spans="1:5" ht="17.25" customHeight="1">
      <c r="A1115" s="270"/>
      <c r="B1115" s="270"/>
      <c r="C1115" s="270"/>
      <c r="D1115" s="270"/>
      <c r="E1115" s="270"/>
    </row>
    <row r="1116" spans="1:5" ht="17.25" customHeight="1">
      <c r="A1116" s="270"/>
      <c r="B1116" s="270"/>
      <c r="C1116" s="270"/>
      <c r="D1116" s="270"/>
      <c r="E1116" s="270"/>
    </row>
    <row r="1117" spans="1:5" ht="17.25" customHeight="1">
      <c r="A1117" s="270"/>
      <c r="B1117" s="270"/>
      <c r="C1117" s="270"/>
      <c r="D1117" s="270"/>
      <c r="E1117" s="270"/>
    </row>
    <row r="1118" spans="1:5" ht="17.25" customHeight="1">
      <c r="A1118" s="270"/>
      <c r="B1118" s="270"/>
      <c r="C1118" s="270"/>
      <c r="D1118" s="270"/>
      <c r="E1118" s="270"/>
    </row>
    <row r="1119" spans="1:5" ht="17.25" customHeight="1">
      <c r="A1119" s="270"/>
      <c r="B1119" s="270"/>
      <c r="C1119" s="270"/>
      <c r="D1119" s="270"/>
      <c r="E1119" s="270"/>
    </row>
    <row r="1120" spans="1:5" ht="17.25" customHeight="1">
      <c r="A1120" s="270"/>
      <c r="B1120" s="270"/>
      <c r="C1120" s="270"/>
      <c r="D1120" s="270"/>
      <c r="E1120" s="270"/>
    </row>
    <row r="1121" spans="1:5" ht="17.25" customHeight="1">
      <c r="A1121" s="270"/>
      <c r="B1121" s="270"/>
      <c r="C1121" s="270"/>
      <c r="D1121" s="270"/>
      <c r="E1121" s="270"/>
    </row>
    <row r="1122" spans="1:5" ht="17.25" customHeight="1">
      <c r="A1122" s="270"/>
      <c r="B1122" s="270"/>
      <c r="C1122" s="270"/>
      <c r="D1122" s="270"/>
      <c r="E1122" s="270"/>
    </row>
    <row r="1123" spans="1:5" ht="17.25" customHeight="1">
      <c r="A1123" s="270"/>
      <c r="B1123" s="270"/>
      <c r="C1123" s="270"/>
      <c r="D1123" s="270"/>
      <c r="E1123" s="270"/>
    </row>
    <row r="1124" spans="1:5" ht="17.25" customHeight="1">
      <c r="A1124" s="270"/>
      <c r="B1124" s="270"/>
      <c r="C1124" s="270"/>
      <c r="D1124" s="270"/>
      <c r="E1124" s="270"/>
    </row>
    <row r="1125" spans="1:5" ht="17.25" customHeight="1">
      <c r="A1125" s="270"/>
      <c r="B1125" s="270"/>
      <c r="C1125" s="270"/>
      <c r="D1125" s="270"/>
      <c r="E1125" s="270"/>
    </row>
    <row r="1126" spans="1:5" ht="17.25" customHeight="1">
      <c r="A1126" s="270"/>
      <c r="B1126" s="270"/>
      <c r="C1126" s="270"/>
      <c r="D1126" s="270"/>
      <c r="E1126" s="270"/>
    </row>
    <row r="1127" spans="1:5" ht="17.25" customHeight="1">
      <c r="A1127" s="270"/>
      <c r="B1127" s="270"/>
      <c r="C1127" s="270"/>
      <c r="D1127" s="270"/>
      <c r="E1127" s="270"/>
    </row>
    <row r="1128" spans="1:5" ht="17.25" customHeight="1">
      <c r="A1128" s="270"/>
      <c r="B1128" s="270"/>
      <c r="C1128" s="270"/>
      <c r="D1128" s="270"/>
      <c r="E1128" s="270"/>
    </row>
    <row r="1129" spans="1:5" ht="17.25" customHeight="1">
      <c r="A1129" s="270"/>
      <c r="B1129" s="270"/>
      <c r="C1129" s="270"/>
      <c r="D1129" s="270"/>
      <c r="E1129" s="270"/>
    </row>
    <row r="1130" spans="1:5" ht="17.25" customHeight="1">
      <c r="A1130" s="270"/>
      <c r="B1130" s="270"/>
      <c r="C1130" s="270"/>
      <c r="D1130" s="270"/>
      <c r="E1130" s="270"/>
    </row>
    <row r="1131" spans="1:5" ht="17.25" customHeight="1">
      <c r="A1131" s="270"/>
      <c r="B1131" s="270"/>
      <c r="C1131" s="270"/>
      <c r="D1131" s="270"/>
      <c r="E1131" s="270"/>
    </row>
    <row r="1132" spans="1:5" ht="17.25" customHeight="1">
      <c r="A1132" s="270"/>
      <c r="B1132" s="270"/>
      <c r="C1132" s="270"/>
      <c r="D1132" s="270"/>
      <c r="E1132" s="270"/>
    </row>
    <row r="1133" spans="1:5" ht="17.25" customHeight="1">
      <c r="A1133" s="270"/>
      <c r="B1133" s="270"/>
      <c r="C1133" s="270"/>
      <c r="D1133" s="270"/>
      <c r="E1133" s="270"/>
    </row>
    <row r="1134" spans="1:5" ht="17.25" customHeight="1">
      <c r="A1134" s="270"/>
      <c r="B1134" s="270"/>
      <c r="C1134" s="270"/>
      <c r="D1134" s="270"/>
      <c r="E1134" s="270"/>
    </row>
    <row r="1135" spans="1:5" ht="17.25" customHeight="1">
      <c r="A1135" s="270"/>
      <c r="B1135" s="270"/>
      <c r="C1135" s="270"/>
      <c r="D1135" s="270"/>
      <c r="E1135" s="270"/>
    </row>
    <row r="1136" spans="1:5" ht="17.25" customHeight="1">
      <c r="A1136" s="270"/>
      <c r="B1136" s="270"/>
      <c r="C1136" s="270"/>
      <c r="D1136" s="270"/>
      <c r="E1136" s="270"/>
    </row>
    <row r="1137" spans="1:5" ht="17.25" customHeight="1">
      <c r="A1137" s="270"/>
      <c r="B1137" s="270"/>
      <c r="C1137" s="270"/>
      <c r="D1137" s="270"/>
      <c r="E1137" s="270"/>
    </row>
    <row r="1138" spans="1:5" ht="17.25" customHeight="1">
      <c r="A1138" s="270"/>
      <c r="B1138" s="270"/>
      <c r="C1138" s="270"/>
      <c r="D1138" s="270"/>
      <c r="E1138" s="270"/>
    </row>
    <row r="1139" spans="1:5" ht="17.25" customHeight="1">
      <c r="A1139" s="270"/>
      <c r="B1139" s="270"/>
      <c r="C1139" s="270"/>
      <c r="D1139" s="270"/>
      <c r="E1139" s="270"/>
    </row>
    <row r="1140" spans="1:5" ht="17.25" customHeight="1">
      <c r="A1140" s="270"/>
      <c r="B1140" s="270"/>
      <c r="C1140" s="270"/>
      <c r="D1140" s="270"/>
      <c r="E1140" s="270"/>
    </row>
    <row r="1141" spans="1:5" ht="17.25" customHeight="1">
      <c r="A1141" s="270"/>
      <c r="B1141" s="270"/>
      <c r="C1141" s="270"/>
      <c r="D1141" s="270"/>
      <c r="E1141" s="270"/>
    </row>
    <row r="1142" spans="1:5" ht="17.25" customHeight="1">
      <c r="A1142" s="270"/>
      <c r="B1142" s="270"/>
      <c r="C1142" s="270"/>
      <c r="D1142" s="270"/>
      <c r="E1142" s="270"/>
    </row>
    <row r="1143" spans="1:5" ht="17.25" customHeight="1">
      <c r="A1143" s="270"/>
      <c r="B1143" s="270"/>
      <c r="C1143" s="270"/>
      <c r="D1143" s="270"/>
      <c r="E1143" s="270"/>
    </row>
    <row r="1144" spans="1:5" ht="17.25" customHeight="1">
      <c r="A1144" s="270"/>
      <c r="B1144" s="270"/>
      <c r="C1144" s="270"/>
      <c r="D1144" s="270"/>
      <c r="E1144" s="270"/>
    </row>
    <row r="1145" spans="1:5" ht="17.25" customHeight="1">
      <c r="A1145" s="270"/>
      <c r="B1145" s="270"/>
      <c r="C1145" s="270"/>
      <c r="D1145" s="270"/>
      <c r="E1145" s="270"/>
    </row>
    <row r="1146" spans="1:5" ht="17.25" customHeight="1">
      <c r="A1146" s="270"/>
      <c r="B1146" s="270"/>
      <c r="C1146" s="270"/>
      <c r="D1146" s="270"/>
      <c r="E1146" s="270"/>
    </row>
    <row r="1147" spans="1:5" ht="17.25" customHeight="1">
      <c r="A1147" s="270"/>
      <c r="B1147" s="270"/>
      <c r="C1147" s="270"/>
      <c r="D1147" s="270"/>
      <c r="E1147" s="270"/>
    </row>
    <row r="1148" spans="1:5" ht="17.25" customHeight="1">
      <c r="A1148" s="270"/>
      <c r="B1148" s="270"/>
      <c r="C1148" s="270"/>
      <c r="D1148" s="270"/>
      <c r="E1148" s="270"/>
    </row>
    <row r="1149" spans="1:5" ht="17.25" customHeight="1">
      <c r="A1149" s="270"/>
      <c r="B1149" s="270"/>
      <c r="C1149" s="270"/>
      <c r="D1149" s="270"/>
      <c r="E1149" s="270"/>
    </row>
    <row r="1150" spans="1:5" ht="17.25" customHeight="1">
      <c r="A1150" s="270"/>
      <c r="B1150" s="270"/>
      <c r="C1150" s="270"/>
      <c r="D1150" s="270"/>
      <c r="E1150" s="270"/>
    </row>
    <row r="1151" spans="1:5" ht="17.25" customHeight="1">
      <c r="A1151" s="270"/>
      <c r="B1151" s="270"/>
      <c r="C1151" s="270"/>
      <c r="D1151" s="270"/>
      <c r="E1151" s="270"/>
    </row>
    <row r="1152" spans="1:5" ht="17.25" customHeight="1">
      <c r="A1152" s="270"/>
      <c r="B1152" s="270"/>
      <c r="C1152" s="270"/>
      <c r="D1152" s="270"/>
      <c r="E1152" s="270"/>
    </row>
    <row r="1153" spans="1:5" ht="17.25" customHeight="1">
      <c r="A1153" s="270"/>
      <c r="B1153" s="270"/>
      <c r="C1153" s="270"/>
      <c r="D1153" s="270"/>
      <c r="E1153" s="270"/>
    </row>
    <row r="1154" spans="1:5" ht="17.25" customHeight="1">
      <c r="A1154" s="270"/>
      <c r="B1154" s="270"/>
      <c r="C1154" s="270"/>
      <c r="D1154" s="270"/>
      <c r="E1154" s="270"/>
    </row>
    <row r="1155" spans="1:5" ht="17.25" customHeight="1">
      <c r="A1155" s="270"/>
      <c r="B1155" s="270"/>
      <c r="C1155" s="270"/>
      <c r="D1155" s="270"/>
      <c r="E1155" s="270"/>
    </row>
    <row r="1156" spans="1:5" ht="17.25" customHeight="1">
      <c r="A1156" s="270"/>
      <c r="B1156" s="270"/>
      <c r="C1156" s="270"/>
      <c r="D1156" s="270"/>
      <c r="E1156" s="270"/>
    </row>
    <row r="1157" spans="1:5" ht="17.25" customHeight="1">
      <c r="A1157" s="270"/>
      <c r="B1157" s="270"/>
      <c r="C1157" s="270"/>
      <c r="D1157" s="270"/>
      <c r="E1157" s="270"/>
    </row>
    <row r="1158" spans="1:5" ht="17.25" customHeight="1">
      <c r="A1158" s="270"/>
      <c r="B1158" s="270"/>
      <c r="C1158" s="270"/>
      <c r="D1158" s="270"/>
      <c r="E1158" s="270"/>
    </row>
    <row r="1159" spans="1:5" ht="17.25" customHeight="1">
      <c r="A1159" s="270"/>
      <c r="B1159" s="270"/>
      <c r="C1159" s="270"/>
      <c r="D1159" s="270"/>
      <c r="E1159" s="270"/>
    </row>
    <row r="1160" spans="1:5" ht="17.25" customHeight="1">
      <c r="A1160" s="270"/>
      <c r="B1160" s="270"/>
      <c r="C1160" s="270"/>
      <c r="D1160" s="270"/>
      <c r="E1160" s="270"/>
    </row>
    <row r="1161" spans="1:5" ht="17.25" customHeight="1">
      <c r="A1161" s="270"/>
      <c r="B1161" s="270"/>
      <c r="C1161" s="270"/>
      <c r="D1161" s="270"/>
      <c r="E1161" s="270"/>
    </row>
    <row r="1162" spans="1:5" ht="17.25" customHeight="1">
      <c r="A1162" s="270"/>
      <c r="B1162" s="270"/>
      <c r="C1162" s="270"/>
      <c r="D1162" s="270"/>
      <c r="E1162" s="270"/>
    </row>
    <row r="1163" spans="1:5" ht="17.25" customHeight="1">
      <c r="A1163" s="270"/>
      <c r="B1163" s="270"/>
      <c r="C1163" s="270"/>
      <c r="D1163" s="270"/>
      <c r="E1163" s="270"/>
    </row>
    <row r="1164" spans="1:5" ht="17.25" customHeight="1">
      <c r="A1164" s="270"/>
      <c r="B1164" s="270"/>
      <c r="C1164" s="270"/>
      <c r="D1164" s="270"/>
      <c r="E1164" s="270"/>
    </row>
    <row r="1165" spans="1:5" ht="17.25" customHeight="1">
      <c r="A1165" s="270"/>
      <c r="B1165" s="270"/>
      <c r="C1165" s="270"/>
      <c r="D1165" s="270"/>
      <c r="E1165" s="270"/>
    </row>
    <row r="1166" spans="1:5" ht="17.25" customHeight="1">
      <c r="A1166" s="270"/>
      <c r="B1166" s="270"/>
      <c r="C1166" s="270"/>
      <c r="D1166" s="270"/>
      <c r="E1166" s="270"/>
    </row>
    <row r="1167" spans="1:5" ht="17.25" customHeight="1">
      <c r="A1167" s="270"/>
      <c r="B1167" s="270"/>
      <c r="C1167" s="270"/>
      <c r="D1167" s="270"/>
      <c r="E1167" s="270"/>
    </row>
    <row r="1168" spans="1:5" ht="17.25" customHeight="1">
      <c r="A1168" s="270"/>
      <c r="B1168" s="270"/>
      <c r="C1168" s="270"/>
      <c r="D1168" s="270"/>
      <c r="E1168" s="270"/>
    </row>
    <row r="1169" spans="1:5" ht="17.25" customHeight="1">
      <c r="A1169" s="270"/>
      <c r="B1169" s="270"/>
      <c r="C1169" s="270"/>
      <c r="D1169" s="270"/>
      <c r="E1169" s="270"/>
    </row>
    <row r="1170" spans="1:5" ht="17.25" customHeight="1">
      <c r="A1170" s="270"/>
      <c r="B1170" s="270"/>
      <c r="C1170" s="270"/>
      <c r="D1170" s="270"/>
      <c r="E1170" s="270"/>
    </row>
    <row r="1171" spans="1:5" ht="17.25" customHeight="1">
      <c r="A1171" s="270"/>
      <c r="B1171" s="270"/>
      <c r="C1171" s="270"/>
      <c r="D1171" s="270"/>
      <c r="E1171" s="270"/>
    </row>
    <row r="1172" spans="1:5" ht="17.25" customHeight="1">
      <c r="A1172" s="270"/>
      <c r="B1172" s="270"/>
      <c r="C1172" s="270"/>
      <c r="D1172" s="270"/>
      <c r="E1172" s="270"/>
    </row>
    <row r="1173" spans="1:5" ht="17.25" customHeight="1">
      <c r="A1173" s="270"/>
      <c r="B1173" s="270"/>
      <c r="C1173" s="270"/>
      <c r="D1173" s="270"/>
      <c r="E1173" s="270"/>
    </row>
    <row r="1174" spans="1:5" ht="17.25" customHeight="1">
      <c r="A1174" s="270"/>
      <c r="B1174" s="270"/>
      <c r="C1174" s="270"/>
      <c r="D1174" s="270"/>
      <c r="E1174" s="270"/>
    </row>
    <row r="1175" spans="1:5" ht="17.25" customHeight="1">
      <c r="A1175" s="270"/>
      <c r="B1175" s="270"/>
      <c r="C1175" s="270"/>
      <c r="D1175" s="270"/>
      <c r="E1175" s="270"/>
    </row>
    <row r="1176" spans="1:5" ht="17.25" customHeight="1">
      <c r="A1176" s="270"/>
      <c r="B1176" s="270"/>
      <c r="C1176" s="270"/>
      <c r="D1176" s="270"/>
      <c r="E1176" s="270"/>
    </row>
    <row r="1177" spans="1:5" ht="17.25" customHeight="1">
      <c r="A1177" s="270"/>
      <c r="B1177" s="270"/>
      <c r="C1177" s="270"/>
      <c r="D1177" s="270"/>
      <c r="E1177" s="270"/>
    </row>
    <row r="1178" spans="1:5" ht="17.25" customHeight="1">
      <c r="A1178" s="270"/>
      <c r="B1178" s="270"/>
      <c r="C1178" s="270"/>
      <c r="D1178" s="270"/>
      <c r="E1178" s="270"/>
    </row>
    <row r="1179" spans="1:5" ht="17.25" customHeight="1">
      <c r="A1179" s="270"/>
      <c r="B1179" s="270"/>
      <c r="C1179" s="270"/>
      <c r="D1179" s="270"/>
      <c r="E1179" s="270"/>
    </row>
    <row r="1180" spans="1:5" ht="17.25" customHeight="1">
      <c r="A1180" s="270"/>
      <c r="B1180" s="270"/>
      <c r="C1180" s="270"/>
      <c r="D1180" s="270"/>
      <c r="E1180" s="270"/>
    </row>
    <row r="1181" spans="1:5" ht="17.25" customHeight="1">
      <c r="A1181" s="270"/>
      <c r="B1181" s="270"/>
      <c r="C1181" s="270"/>
      <c r="D1181" s="270"/>
      <c r="E1181" s="270"/>
    </row>
    <row r="1182" spans="1:5" ht="17.25" customHeight="1">
      <c r="A1182" s="270"/>
      <c r="B1182" s="270"/>
      <c r="C1182" s="270"/>
      <c r="D1182" s="270"/>
      <c r="E1182" s="270"/>
    </row>
    <row r="1183" spans="1:5" ht="17.25" customHeight="1">
      <c r="A1183" s="270"/>
      <c r="B1183" s="270"/>
      <c r="C1183" s="270"/>
      <c r="D1183" s="270"/>
      <c r="E1183" s="270"/>
    </row>
    <row r="1184" spans="1:5" ht="17.25" customHeight="1">
      <c r="A1184" s="270"/>
      <c r="B1184" s="270"/>
      <c r="C1184" s="270"/>
      <c r="D1184" s="270"/>
      <c r="E1184" s="270"/>
    </row>
    <row r="1185" spans="1:5" ht="17.25" customHeight="1">
      <c r="A1185" s="270"/>
      <c r="B1185" s="270"/>
      <c r="C1185" s="270"/>
      <c r="D1185" s="270"/>
      <c r="E1185" s="270"/>
    </row>
    <row r="1186" spans="1:5" ht="17.25" customHeight="1">
      <c r="A1186" s="270"/>
      <c r="B1186" s="270"/>
      <c r="C1186" s="270"/>
      <c r="D1186" s="270"/>
      <c r="E1186" s="270"/>
    </row>
    <row r="1187" spans="1:5" ht="17.25" customHeight="1">
      <c r="A1187" s="270"/>
      <c r="B1187" s="270"/>
      <c r="C1187" s="270"/>
      <c r="D1187" s="270"/>
      <c r="E1187" s="270"/>
    </row>
    <row r="1188" spans="1:5" ht="17.25" customHeight="1">
      <c r="A1188" s="270"/>
      <c r="B1188" s="270"/>
      <c r="C1188" s="270"/>
      <c r="D1188" s="270"/>
      <c r="E1188" s="270"/>
    </row>
    <row r="1189" spans="1:5" ht="17.25" customHeight="1">
      <c r="A1189" s="270"/>
      <c r="B1189" s="270"/>
      <c r="C1189" s="270"/>
      <c r="D1189" s="270"/>
      <c r="E1189" s="270"/>
    </row>
    <row r="1190" spans="1:5" ht="17.25" customHeight="1">
      <c r="A1190" s="270"/>
      <c r="B1190" s="270"/>
      <c r="C1190" s="270"/>
      <c r="D1190" s="270"/>
      <c r="E1190" s="270"/>
    </row>
    <row r="1191" spans="1:5" ht="17.25" customHeight="1">
      <c r="A1191" s="270"/>
      <c r="B1191" s="270"/>
      <c r="C1191" s="270"/>
      <c r="D1191" s="270"/>
      <c r="E1191" s="270"/>
    </row>
    <row r="1192" spans="1:5" ht="17.25" customHeight="1">
      <c r="A1192" s="270"/>
      <c r="B1192" s="270"/>
      <c r="C1192" s="270"/>
      <c r="D1192" s="270"/>
      <c r="E1192" s="270"/>
    </row>
    <row r="1193" spans="1:5" ht="17.25" customHeight="1">
      <c r="A1193" s="270"/>
      <c r="B1193" s="270"/>
      <c r="C1193" s="270"/>
      <c r="D1193" s="270"/>
      <c r="E1193" s="270"/>
    </row>
    <row r="1194" spans="1:5" ht="17.25" customHeight="1">
      <c r="A1194" s="270"/>
      <c r="B1194" s="270"/>
      <c r="C1194" s="270"/>
      <c r="D1194" s="270"/>
      <c r="E1194" s="270"/>
    </row>
    <row r="1195" spans="1:5" ht="17.25" customHeight="1">
      <c r="A1195" s="270"/>
      <c r="B1195" s="270"/>
      <c r="C1195" s="270"/>
      <c r="D1195" s="270"/>
      <c r="E1195" s="270"/>
    </row>
    <row r="1196" spans="1:5" ht="17.25" customHeight="1">
      <c r="A1196" s="270"/>
      <c r="B1196" s="270"/>
      <c r="C1196" s="270"/>
      <c r="D1196" s="270"/>
      <c r="E1196" s="270"/>
    </row>
    <row r="1197" spans="1:5" ht="17.25" customHeight="1">
      <c r="A1197" s="270"/>
      <c r="B1197" s="270"/>
      <c r="C1197" s="270"/>
      <c r="D1197" s="270"/>
      <c r="E1197" s="270"/>
    </row>
    <row r="1198" spans="1:5" ht="17.25" customHeight="1">
      <c r="A1198" s="270"/>
      <c r="B1198" s="270"/>
      <c r="C1198" s="270"/>
      <c r="D1198" s="270"/>
      <c r="E1198" s="270"/>
    </row>
    <row r="1199" spans="1:5" ht="17.25" customHeight="1">
      <c r="A1199" s="270"/>
      <c r="B1199" s="270"/>
      <c r="C1199" s="270"/>
      <c r="D1199" s="270"/>
      <c r="E1199" s="270"/>
    </row>
    <row r="1200" spans="1:5" ht="17.25" customHeight="1">
      <c r="A1200" s="270"/>
      <c r="B1200" s="270"/>
      <c r="C1200" s="270"/>
      <c r="D1200" s="270"/>
      <c r="E1200" s="270"/>
    </row>
    <row r="1201" spans="1:5" ht="17.25" customHeight="1">
      <c r="A1201" s="270"/>
      <c r="B1201" s="270"/>
      <c r="C1201" s="270"/>
      <c r="D1201" s="270"/>
      <c r="E1201" s="270"/>
    </row>
    <row r="1202" spans="1:5" ht="17.25" customHeight="1">
      <c r="A1202" s="270"/>
      <c r="B1202" s="270"/>
      <c r="C1202" s="270"/>
      <c r="D1202" s="270"/>
      <c r="E1202" s="270"/>
    </row>
    <row r="1203" spans="1:5" ht="17.25" customHeight="1">
      <c r="A1203" s="270"/>
      <c r="B1203" s="270"/>
      <c r="C1203" s="270"/>
      <c r="D1203" s="270"/>
      <c r="E1203" s="270"/>
    </row>
    <row r="1204" spans="1:5" ht="17.25" customHeight="1">
      <c r="A1204" s="270"/>
      <c r="B1204" s="270"/>
      <c r="C1204" s="270"/>
      <c r="D1204" s="270"/>
      <c r="E1204" s="270"/>
    </row>
    <row r="1205" spans="1:5" ht="17.25" customHeight="1">
      <c r="A1205" s="270"/>
      <c r="B1205" s="270"/>
      <c r="C1205" s="270"/>
      <c r="D1205" s="270"/>
      <c r="E1205" s="270"/>
    </row>
    <row r="1206" spans="1:5" ht="17.25" customHeight="1">
      <c r="A1206" s="270"/>
      <c r="B1206" s="270"/>
      <c r="C1206" s="270"/>
      <c r="D1206" s="270"/>
      <c r="E1206" s="270"/>
    </row>
    <row r="1207" spans="1:5" ht="17.25" customHeight="1">
      <c r="A1207" s="270"/>
      <c r="B1207" s="270"/>
      <c r="C1207" s="270"/>
      <c r="D1207" s="270"/>
      <c r="E1207" s="270"/>
    </row>
    <row r="1208" spans="1:5" ht="17.25" customHeight="1">
      <c r="A1208" s="270"/>
      <c r="B1208" s="270"/>
      <c r="C1208" s="270"/>
      <c r="D1208" s="270"/>
      <c r="E1208" s="270"/>
    </row>
    <row r="1209" spans="1:5" ht="17.25" customHeight="1">
      <c r="A1209" s="270"/>
      <c r="B1209" s="270"/>
      <c r="C1209" s="270"/>
      <c r="D1209" s="270"/>
      <c r="E1209" s="270"/>
    </row>
    <row r="1210" spans="1:5" ht="17.25" customHeight="1">
      <c r="A1210" s="270"/>
      <c r="B1210" s="270"/>
      <c r="C1210" s="270"/>
      <c r="D1210" s="270"/>
      <c r="E1210" s="270"/>
    </row>
    <row r="1211" spans="1:5" ht="17.25" customHeight="1">
      <c r="A1211" s="270"/>
      <c r="B1211" s="270"/>
      <c r="C1211" s="270"/>
      <c r="D1211" s="270"/>
      <c r="E1211" s="270"/>
    </row>
    <row r="1212" spans="1:5" ht="17.25" customHeight="1">
      <c r="A1212" s="270"/>
      <c r="B1212" s="270"/>
      <c r="C1212" s="270"/>
      <c r="D1212" s="270"/>
      <c r="E1212" s="270"/>
    </row>
    <row r="1213" spans="1:5" ht="17.25" customHeight="1">
      <c r="A1213" s="270"/>
      <c r="B1213" s="270"/>
      <c r="C1213" s="270"/>
      <c r="D1213" s="270"/>
      <c r="E1213" s="270"/>
    </row>
    <row r="1214" spans="1:5" ht="17.25" customHeight="1">
      <c r="A1214" s="270"/>
      <c r="B1214" s="270"/>
      <c r="C1214" s="270"/>
      <c r="D1214" s="270"/>
      <c r="E1214" s="270"/>
    </row>
    <row r="1215" spans="1:5" ht="17.25" customHeight="1">
      <c r="A1215" s="270"/>
      <c r="B1215" s="270"/>
      <c r="C1215" s="270"/>
      <c r="D1215" s="270"/>
      <c r="E1215" s="270"/>
    </row>
    <row r="1216" spans="1:5" ht="17.25" customHeight="1">
      <c r="A1216" s="270"/>
      <c r="B1216" s="270"/>
      <c r="C1216" s="270"/>
      <c r="D1216" s="270"/>
      <c r="E1216" s="270"/>
    </row>
    <row r="1217" spans="1:5" ht="17.25" customHeight="1">
      <c r="A1217" s="270"/>
      <c r="B1217" s="270"/>
      <c r="C1217" s="270"/>
      <c r="D1217" s="270"/>
      <c r="E1217" s="270"/>
    </row>
    <row r="1218" spans="1:5" ht="17.25" customHeight="1">
      <c r="A1218" s="270"/>
      <c r="B1218" s="270"/>
      <c r="C1218" s="270"/>
      <c r="D1218" s="270"/>
      <c r="E1218" s="270"/>
    </row>
    <row r="1219" spans="1:5" ht="17.25" customHeight="1">
      <c r="A1219" s="270"/>
      <c r="B1219" s="270"/>
      <c r="C1219" s="270"/>
      <c r="D1219" s="270"/>
      <c r="E1219" s="270"/>
    </row>
    <row r="1220" spans="1:5" ht="17.25" customHeight="1">
      <c r="A1220" s="270"/>
      <c r="B1220" s="270"/>
      <c r="C1220" s="270"/>
      <c r="D1220" s="270"/>
      <c r="E1220" s="270"/>
    </row>
    <row r="1221" spans="1:5" ht="17.25" customHeight="1">
      <c r="A1221" s="270"/>
      <c r="B1221" s="270"/>
      <c r="C1221" s="270"/>
      <c r="D1221" s="270"/>
      <c r="E1221" s="270"/>
    </row>
    <row r="1222" spans="1:5" ht="17.25" customHeight="1">
      <c r="A1222" s="270"/>
      <c r="B1222" s="270"/>
      <c r="C1222" s="270"/>
      <c r="D1222" s="270"/>
      <c r="E1222" s="270"/>
    </row>
    <row r="1223" spans="1:5" ht="17.25" customHeight="1">
      <c r="A1223" s="270"/>
      <c r="B1223" s="270"/>
      <c r="C1223" s="270"/>
      <c r="D1223" s="270"/>
      <c r="E1223" s="270"/>
    </row>
    <row r="1224" spans="1:5" ht="17.25" customHeight="1">
      <c r="A1224" s="270"/>
      <c r="B1224" s="270"/>
      <c r="C1224" s="270"/>
      <c r="D1224" s="270"/>
      <c r="E1224" s="270"/>
    </row>
    <row r="1225" spans="1:5" ht="17.25" customHeight="1">
      <c r="A1225" s="270"/>
      <c r="B1225" s="270"/>
      <c r="C1225" s="270"/>
      <c r="D1225" s="270"/>
      <c r="E1225" s="270"/>
    </row>
    <row r="1226" spans="1:5" ht="17.25" customHeight="1">
      <c r="A1226" s="270"/>
      <c r="B1226" s="270"/>
      <c r="C1226" s="270"/>
      <c r="D1226" s="270"/>
      <c r="E1226" s="270"/>
    </row>
    <row r="1227" spans="1:5" ht="17.25" customHeight="1">
      <c r="A1227" s="270"/>
      <c r="B1227" s="270"/>
      <c r="C1227" s="270"/>
      <c r="D1227" s="270"/>
      <c r="E1227" s="270"/>
    </row>
    <row r="1228" spans="1:5" ht="17.25" customHeight="1">
      <c r="A1228" s="270"/>
      <c r="B1228" s="270"/>
      <c r="C1228" s="270"/>
      <c r="D1228" s="270"/>
      <c r="E1228" s="270"/>
    </row>
    <row r="1229" spans="1:5" ht="17.25" customHeight="1">
      <c r="A1229" s="270"/>
      <c r="B1229" s="270"/>
      <c r="C1229" s="270"/>
      <c r="D1229" s="270"/>
      <c r="E1229" s="270"/>
    </row>
    <row r="1230" spans="1:5" ht="17.25" customHeight="1">
      <c r="A1230" s="270"/>
      <c r="B1230" s="270"/>
      <c r="C1230" s="270"/>
      <c r="D1230" s="270"/>
      <c r="E1230" s="270"/>
    </row>
    <row r="1231" spans="1:5" ht="17.25" customHeight="1">
      <c r="A1231" s="270"/>
      <c r="B1231" s="270"/>
      <c r="C1231" s="270"/>
      <c r="D1231" s="270"/>
      <c r="E1231" s="270"/>
    </row>
    <row r="1232" spans="1:5" ht="17.25" customHeight="1">
      <c r="A1232" s="270"/>
      <c r="B1232" s="270"/>
      <c r="C1232" s="270"/>
      <c r="D1232" s="270"/>
      <c r="E1232" s="270"/>
    </row>
    <row r="1233" spans="1:5" ht="17.25" customHeight="1">
      <c r="A1233" s="270"/>
      <c r="B1233" s="270"/>
      <c r="C1233" s="270"/>
      <c r="D1233" s="270"/>
      <c r="E1233" s="270"/>
    </row>
    <row r="1234" spans="1:5" ht="17.25" customHeight="1">
      <c r="A1234" s="270"/>
      <c r="B1234" s="270"/>
      <c r="C1234" s="270"/>
      <c r="D1234" s="270"/>
      <c r="E1234" s="270"/>
    </row>
    <row r="1235" spans="1:5" ht="17.25" customHeight="1">
      <c r="A1235" s="270"/>
      <c r="B1235" s="270"/>
      <c r="C1235" s="270"/>
      <c r="D1235" s="270"/>
      <c r="E1235" s="270"/>
    </row>
    <row r="1236" spans="1:5" ht="17.25" customHeight="1">
      <c r="A1236" s="270"/>
      <c r="B1236" s="270"/>
      <c r="C1236" s="270"/>
      <c r="D1236" s="270"/>
      <c r="E1236" s="270"/>
    </row>
    <row r="1237" spans="1:5" ht="17.25" customHeight="1">
      <c r="A1237" s="270"/>
      <c r="B1237" s="270"/>
      <c r="C1237" s="270"/>
      <c r="D1237" s="270"/>
      <c r="E1237" s="270"/>
    </row>
    <row r="1238" spans="1:5" ht="17.25" customHeight="1">
      <c r="A1238" s="270"/>
      <c r="B1238" s="270"/>
      <c r="C1238" s="270"/>
      <c r="D1238" s="270"/>
      <c r="E1238" s="270"/>
    </row>
    <row r="1239" spans="1:5" ht="17.25" customHeight="1">
      <c r="A1239" s="270"/>
      <c r="B1239" s="270"/>
      <c r="C1239" s="270"/>
      <c r="D1239" s="270"/>
      <c r="E1239" s="270"/>
    </row>
    <row r="1240" spans="1:5" ht="17.25" customHeight="1">
      <c r="A1240" s="270"/>
      <c r="B1240" s="270"/>
      <c r="C1240" s="270"/>
      <c r="D1240" s="270"/>
      <c r="E1240" s="270"/>
    </row>
    <row r="1241" spans="1:5" ht="17.25" customHeight="1">
      <c r="A1241" s="270"/>
      <c r="B1241" s="270"/>
      <c r="C1241" s="270"/>
      <c r="D1241" s="270"/>
      <c r="E1241" s="270"/>
    </row>
    <row r="1242" spans="1:5" ht="17.25" customHeight="1">
      <c r="A1242" s="270"/>
      <c r="B1242" s="270"/>
      <c r="C1242" s="270"/>
      <c r="D1242" s="270"/>
      <c r="E1242" s="270"/>
    </row>
    <row r="1243" spans="1:5" ht="17.25" customHeight="1">
      <c r="A1243" s="270"/>
      <c r="B1243" s="270"/>
      <c r="C1243" s="270"/>
      <c r="D1243" s="270"/>
      <c r="E1243" s="270"/>
    </row>
    <row r="1244" spans="1:5" ht="17.25" customHeight="1">
      <c r="A1244" s="270"/>
      <c r="B1244" s="270"/>
      <c r="C1244" s="270"/>
      <c r="D1244" s="270"/>
      <c r="E1244" s="270"/>
    </row>
    <row r="1245" spans="1:5" ht="17.25" customHeight="1">
      <c r="A1245" s="270"/>
      <c r="B1245" s="270"/>
      <c r="C1245" s="270"/>
      <c r="D1245" s="270"/>
      <c r="E1245" s="270"/>
    </row>
    <row r="1246" spans="1:5" ht="17.25" customHeight="1">
      <c r="A1246" s="270"/>
      <c r="B1246" s="270"/>
      <c r="C1246" s="270"/>
      <c r="D1246" s="270"/>
      <c r="E1246" s="270"/>
    </row>
    <row r="1247" spans="1:5" ht="17.25" customHeight="1">
      <c r="A1247" s="270"/>
      <c r="B1247" s="270"/>
      <c r="C1247" s="270"/>
      <c r="D1247" s="270"/>
      <c r="E1247" s="270"/>
    </row>
    <row r="1248" spans="1:5" ht="17.25" customHeight="1">
      <c r="A1248" s="270"/>
      <c r="B1248" s="270"/>
      <c r="C1248" s="270"/>
      <c r="D1248" s="270"/>
      <c r="E1248" s="270"/>
    </row>
    <row r="1249" spans="1:5" ht="17.25" customHeight="1">
      <c r="A1249" s="270"/>
      <c r="B1249" s="270"/>
      <c r="C1249" s="270"/>
      <c r="D1249" s="270"/>
      <c r="E1249" s="270"/>
    </row>
    <row r="1250" spans="1:5" ht="17.25" customHeight="1">
      <c r="A1250" s="270"/>
      <c r="B1250" s="270"/>
      <c r="C1250" s="270"/>
      <c r="D1250" s="270"/>
      <c r="E1250" s="270"/>
    </row>
    <row r="1251" spans="1:5" ht="17.25" customHeight="1">
      <c r="A1251" s="270"/>
      <c r="B1251" s="270"/>
      <c r="C1251" s="270"/>
      <c r="D1251" s="270"/>
      <c r="E1251" s="270"/>
    </row>
    <row r="1252" spans="1:5" ht="17.25" customHeight="1">
      <c r="A1252" s="270"/>
      <c r="B1252" s="270"/>
      <c r="C1252" s="270"/>
      <c r="D1252" s="270"/>
      <c r="E1252" s="270"/>
    </row>
    <row r="1253" spans="1:5" ht="17.25" customHeight="1">
      <c r="A1253" s="270"/>
      <c r="B1253" s="270"/>
      <c r="C1253" s="270"/>
      <c r="D1253" s="270"/>
      <c r="E1253" s="270"/>
    </row>
    <row r="1254" spans="1:5" ht="17.25" customHeight="1">
      <c r="A1254" s="270"/>
      <c r="B1254" s="270"/>
      <c r="C1254" s="270"/>
      <c r="D1254" s="270"/>
      <c r="E1254" s="270"/>
    </row>
    <row r="1255" spans="1:5" ht="17.25" customHeight="1">
      <c r="A1255" s="270"/>
      <c r="B1255" s="270"/>
      <c r="C1255" s="270"/>
      <c r="D1255" s="270"/>
      <c r="E1255" s="270"/>
    </row>
    <row r="1256" spans="1:5" ht="17.25" customHeight="1">
      <c r="A1256" s="270"/>
      <c r="B1256" s="270"/>
      <c r="C1256" s="270"/>
      <c r="D1256" s="270"/>
      <c r="E1256" s="270"/>
    </row>
    <row r="1257" spans="1:5" ht="17.25" customHeight="1">
      <c r="A1257" s="270"/>
      <c r="B1257" s="270"/>
      <c r="C1257" s="270"/>
      <c r="D1257" s="270"/>
      <c r="E1257" s="270"/>
    </row>
    <row r="1258" spans="1:5" ht="17.25" customHeight="1">
      <c r="A1258" s="270"/>
      <c r="B1258" s="270"/>
      <c r="C1258" s="270"/>
      <c r="D1258" s="270"/>
      <c r="E1258" s="270"/>
    </row>
    <row r="1259" spans="1:5" ht="17.25" customHeight="1">
      <c r="A1259" s="270"/>
      <c r="B1259" s="270"/>
      <c r="C1259" s="270"/>
      <c r="D1259" s="270"/>
      <c r="E1259" s="270"/>
    </row>
    <row r="1260" spans="1:5" ht="17.25" customHeight="1">
      <c r="A1260" s="270"/>
      <c r="B1260" s="270"/>
      <c r="C1260" s="270"/>
      <c r="D1260" s="270"/>
      <c r="E1260" s="270"/>
    </row>
    <row r="1261" spans="1:5" ht="17.25" customHeight="1">
      <c r="A1261" s="270"/>
      <c r="B1261" s="270"/>
      <c r="C1261" s="270"/>
      <c r="D1261" s="270"/>
      <c r="E1261" s="270"/>
    </row>
    <row r="1262" spans="1:5" ht="17.25" customHeight="1">
      <c r="A1262" s="270"/>
      <c r="B1262" s="270"/>
      <c r="C1262" s="270"/>
      <c r="D1262" s="270"/>
      <c r="E1262" s="270"/>
    </row>
    <row r="1263" spans="1:5" ht="17.25" customHeight="1">
      <c r="A1263" s="270"/>
      <c r="B1263" s="270"/>
      <c r="C1263" s="270"/>
      <c r="D1263" s="270"/>
      <c r="E1263" s="270"/>
    </row>
    <row r="1264" spans="1:5" ht="17.25" customHeight="1">
      <c r="A1264" s="270"/>
      <c r="B1264" s="270"/>
      <c r="C1264" s="270"/>
      <c r="D1264" s="270"/>
      <c r="E1264" s="270"/>
    </row>
    <row r="1265" spans="1:5" ht="17.25" customHeight="1">
      <c r="A1265" s="270"/>
      <c r="B1265" s="270"/>
      <c r="C1265" s="270"/>
      <c r="D1265" s="270"/>
      <c r="E1265" s="270"/>
    </row>
    <row r="1266" spans="1:5" ht="17.25" customHeight="1">
      <c r="A1266" s="270"/>
      <c r="B1266" s="270"/>
      <c r="C1266" s="270"/>
      <c r="D1266" s="270"/>
      <c r="E1266" s="270"/>
    </row>
    <row r="1267" spans="1:5" ht="17.25" customHeight="1">
      <c r="A1267" s="270"/>
      <c r="B1267" s="270"/>
      <c r="C1267" s="270"/>
      <c r="D1267" s="270"/>
      <c r="E1267" s="270"/>
    </row>
    <row r="1268" spans="1:5" ht="17.25" customHeight="1">
      <c r="A1268" s="270"/>
      <c r="B1268" s="270"/>
      <c r="C1268" s="270"/>
      <c r="D1268" s="270"/>
      <c r="E1268" s="270"/>
    </row>
    <row r="1269" spans="1:5" ht="17.25" customHeight="1">
      <c r="A1269" s="270"/>
      <c r="B1269" s="270"/>
      <c r="C1269" s="270"/>
      <c r="D1269" s="270"/>
      <c r="E1269" s="270"/>
    </row>
    <row r="1270" spans="1:5" ht="17.25" customHeight="1">
      <c r="A1270" s="270"/>
      <c r="B1270" s="270"/>
      <c r="C1270" s="270"/>
      <c r="D1270" s="270"/>
      <c r="E1270" s="270"/>
    </row>
    <row r="1271" spans="1:5" ht="17.25" customHeight="1">
      <c r="A1271" s="270"/>
      <c r="B1271" s="270"/>
      <c r="C1271" s="270"/>
      <c r="D1271" s="270"/>
      <c r="E1271" s="270"/>
    </row>
    <row r="1272" spans="1:5" ht="17.25" customHeight="1">
      <c r="A1272" s="270"/>
      <c r="B1272" s="270"/>
      <c r="C1272" s="270"/>
      <c r="D1272" s="270"/>
      <c r="E1272" s="270"/>
    </row>
    <row r="1273" spans="1:5" ht="17.25" customHeight="1">
      <c r="A1273" s="270"/>
      <c r="B1273" s="270"/>
      <c r="C1273" s="270"/>
      <c r="D1273" s="270"/>
      <c r="E1273" s="270"/>
    </row>
    <row r="1274" spans="1:5" ht="17.25" customHeight="1">
      <c r="A1274" s="270"/>
      <c r="B1274" s="270"/>
      <c r="C1274" s="270"/>
      <c r="D1274" s="270"/>
      <c r="E1274" s="270"/>
    </row>
    <row r="1275" spans="1:5" ht="17.25" customHeight="1">
      <c r="A1275" s="270"/>
      <c r="B1275" s="270"/>
      <c r="C1275" s="270"/>
      <c r="D1275" s="270"/>
      <c r="E1275" s="270"/>
    </row>
    <row r="1276" spans="1:5" ht="17.25" customHeight="1">
      <c r="A1276" s="270"/>
      <c r="B1276" s="270"/>
      <c r="C1276" s="270"/>
      <c r="D1276" s="270"/>
      <c r="E1276" s="270"/>
    </row>
    <row r="1277" spans="1:5" ht="17.25" customHeight="1">
      <c r="A1277" s="270"/>
      <c r="B1277" s="270"/>
      <c r="C1277" s="270"/>
      <c r="D1277" s="270"/>
      <c r="E1277" s="270"/>
    </row>
    <row r="1278" spans="1:5" ht="17.25" customHeight="1">
      <c r="A1278" s="270"/>
      <c r="B1278" s="270"/>
      <c r="C1278" s="270"/>
      <c r="D1278" s="270"/>
      <c r="E1278" s="270"/>
    </row>
    <row r="1279" spans="1:5" ht="17.25" customHeight="1">
      <c r="A1279" s="270"/>
      <c r="B1279" s="270"/>
      <c r="C1279" s="270"/>
      <c r="D1279" s="270"/>
      <c r="E1279" s="270"/>
    </row>
    <row r="1280" spans="1:5" ht="17.25" customHeight="1">
      <c r="A1280" s="270"/>
      <c r="B1280" s="270"/>
      <c r="C1280" s="270"/>
      <c r="D1280" s="270"/>
      <c r="E1280" s="270"/>
    </row>
    <row r="1281" spans="1:5" ht="17.25" customHeight="1">
      <c r="A1281" s="270"/>
      <c r="B1281" s="270"/>
      <c r="C1281" s="270"/>
      <c r="D1281" s="270"/>
      <c r="E1281" s="270"/>
    </row>
    <row r="1282" spans="1:5" ht="17.25" customHeight="1">
      <c r="A1282" s="270"/>
      <c r="B1282" s="270"/>
      <c r="C1282" s="270"/>
      <c r="D1282" s="270"/>
      <c r="E1282" s="270"/>
    </row>
    <row r="1283" spans="1:5" ht="17.25" customHeight="1">
      <c r="A1283" s="270"/>
      <c r="B1283" s="270"/>
      <c r="C1283" s="270"/>
      <c r="D1283" s="270"/>
      <c r="E1283" s="270"/>
    </row>
    <row r="1284" spans="1:5" ht="17.25" customHeight="1">
      <c r="A1284" s="270"/>
      <c r="B1284" s="270"/>
      <c r="C1284" s="270"/>
      <c r="D1284" s="270"/>
      <c r="E1284" s="270"/>
    </row>
    <row r="1285" spans="1:5" ht="17.25" customHeight="1">
      <c r="A1285" s="270"/>
      <c r="B1285" s="270"/>
      <c r="C1285" s="270"/>
      <c r="D1285" s="270"/>
      <c r="E1285" s="270"/>
    </row>
    <row r="1286" spans="1:5" ht="17.25" customHeight="1">
      <c r="A1286" s="270"/>
      <c r="B1286" s="270"/>
      <c r="C1286" s="270"/>
      <c r="D1286" s="270"/>
      <c r="E1286" s="270"/>
    </row>
    <row r="1287" spans="1:5" ht="17.25" customHeight="1">
      <c r="A1287" s="270"/>
      <c r="B1287" s="270"/>
      <c r="C1287" s="270"/>
      <c r="D1287" s="270"/>
      <c r="E1287" s="270"/>
    </row>
    <row r="1288" spans="1:5" ht="17.25" customHeight="1">
      <c r="A1288" s="270"/>
      <c r="B1288" s="270"/>
      <c r="C1288" s="270"/>
      <c r="D1288" s="270"/>
      <c r="E1288" s="270"/>
    </row>
    <row r="1289" spans="1:5" ht="17.25" customHeight="1">
      <c r="A1289" s="270"/>
      <c r="B1289" s="270"/>
      <c r="C1289" s="270"/>
      <c r="D1289" s="270"/>
      <c r="E1289" s="270"/>
    </row>
    <row r="1290" spans="1:5" ht="17.25" customHeight="1">
      <c r="A1290" s="270"/>
      <c r="B1290" s="270"/>
      <c r="C1290" s="270"/>
      <c r="D1290" s="270"/>
      <c r="E1290" s="270"/>
    </row>
    <row r="1291" spans="1:5" ht="17.25" customHeight="1">
      <c r="A1291" s="270"/>
      <c r="B1291" s="270"/>
      <c r="C1291" s="270"/>
      <c r="D1291" s="270"/>
      <c r="E1291" s="270"/>
    </row>
    <row r="1292" spans="1:5" ht="17.25" customHeight="1">
      <c r="A1292" s="270"/>
      <c r="B1292" s="270"/>
      <c r="C1292" s="270"/>
      <c r="D1292" s="270"/>
      <c r="E1292" s="270"/>
    </row>
    <row r="1293" spans="1:5" ht="17.25" customHeight="1">
      <c r="A1293" s="270"/>
      <c r="B1293" s="270"/>
      <c r="C1293" s="270"/>
      <c r="D1293" s="270"/>
      <c r="E1293" s="270"/>
    </row>
    <row r="1294" spans="1:5" ht="17.25" customHeight="1">
      <c r="A1294" s="270"/>
      <c r="B1294" s="270"/>
      <c r="C1294" s="270"/>
      <c r="D1294" s="270"/>
      <c r="E1294" s="270"/>
    </row>
    <row r="1295" spans="1:5" ht="17.25" customHeight="1">
      <c r="A1295" s="270"/>
      <c r="B1295" s="270"/>
      <c r="C1295" s="270"/>
      <c r="D1295" s="270"/>
      <c r="E1295" s="270"/>
    </row>
    <row r="1296" spans="1:5" ht="17.25" customHeight="1">
      <c r="A1296" s="270"/>
      <c r="B1296" s="270"/>
      <c r="C1296" s="271"/>
      <c r="D1296" s="271"/>
      <c r="E1296" s="271"/>
    </row>
    <row r="1297" spans="1:5" ht="17.25" customHeight="1">
      <c r="A1297" s="270"/>
      <c r="B1297" s="270"/>
      <c r="C1297" s="271"/>
      <c r="D1297" s="271"/>
      <c r="E1297" s="271"/>
    </row>
    <row r="1298" spans="1:5" ht="17.25" customHeight="1">
      <c r="A1298" s="270"/>
      <c r="B1298" s="270"/>
      <c r="C1298" s="271"/>
      <c r="D1298" s="271"/>
      <c r="E1298" s="271"/>
    </row>
    <row r="1299" spans="1:5" ht="17.25" customHeight="1">
      <c r="A1299" s="270"/>
      <c r="B1299" s="270"/>
      <c r="C1299" s="271"/>
      <c r="D1299" s="271"/>
      <c r="E1299" s="271"/>
    </row>
    <row r="1300" spans="1:5" ht="17.25" customHeight="1">
      <c r="A1300" s="270"/>
      <c r="B1300" s="270"/>
      <c r="C1300" s="271"/>
      <c r="D1300" s="271"/>
      <c r="E1300" s="271"/>
    </row>
    <row r="1301" spans="1:5" ht="17.25" customHeight="1">
      <c r="A1301" s="270"/>
      <c r="B1301" s="270"/>
      <c r="C1301" s="271"/>
      <c r="D1301" s="271"/>
      <c r="E1301" s="271"/>
    </row>
    <row r="1302" spans="1:5" ht="17.25" customHeight="1">
      <c r="A1302" s="270"/>
      <c r="B1302" s="270"/>
      <c r="C1302" s="271"/>
      <c r="D1302" s="271"/>
      <c r="E1302" s="271"/>
    </row>
    <row r="1303" spans="1:5" ht="17.25" customHeight="1">
      <c r="A1303" s="270"/>
      <c r="B1303" s="270"/>
      <c r="C1303" s="271"/>
      <c r="D1303" s="271"/>
      <c r="E1303" s="271"/>
    </row>
    <row r="1304" spans="1:5" ht="17.25" customHeight="1">
      <c r="A1304" s="270"/>
      <c r="B1304" s="270"/>
      <c r="C1304" s="271"/>
      <c r="D1304" s="271"/>
      <c r="E1304" s="271"/>
    </row>
    <row r="1305" spans="1:5" ht="17.25" customHeight="1">
      <c r="A1305" s="270"/>
      <c r="B1305" s="270"/>
      <c r="C1305" s="271"/>
      <c r="D1305" s="271"/>
      <c r="E1305" s="271"/>
    </row>
    <row r="1306" spans="1:5" ht="17.25" customHeight="1">
      <c r="A1306" s="270"/>
      <c r="B1306" s="270"/>
      <c r="C1306" s="271"/>
      <c r="D1306" s="271"/>
      <c r="E1306" s="271"/>
    </row>
    <row r="1307" spans="1:5" ht="17.25" customHeight="1">
      <c r="A1307" s="270"/>
      <c r="B1307" s="270"/>
      <c r="C1307" s="271"/>
      <c r="D1307" s="271"/>
      <c r="E1307" s="271"/>
    </row>
    <row r="1308" spans="1:5" ht="17.25" customHeight="1">
      <c r="A1308" s="270"/>
      <c r="B1308" s="270"/>
      <c r="C1308" s="271"/>
      <c r="D1308" s="271"/>
      <c r="E1308" s="271"/>
    </row>
    <row r="1309" spans="1:5" ht="17.25" customHeight="1">
      <c r="A1309" s="270"/>
      <c r="B1309" s="270"/>
      <c r="C1309" s="271"/>
      <c r="D1309" s="271"/>
      <c r="E1309" s="271"/>
    </row>
    <row r="1310" spans="1:5" ht="17.25" customHeight="1">
      <c r="A1310" s="270"/>
      <c r="B1310" s="270"/>
      <c r="C1310" s="271"/>
      <c r="D1310" s="271"/>
      <c r="E1310" s="271"/>
    </row>
    <row r="1311" spans="1:5" ht="17.25" customHeight="1">
      <c r="A1311" s="270"/>
      <c r="B1311" s="270"/>
      <c r="C1311" s="271"/>
      <c r="D1311" s="271"/>
      <c r="E1311" s="271"/>
    </row>
    <row r="1312" spans="1:5" ht="17.25" customHeight="1">
      <c r="A1312" s="270"/>
      <c r="B1312" s="270"/>
      <c r="C1312" s="271"/>
      <c r="D1312" s="271"/>
      <c r="E1312" s="271"/>
    </row>
    <row r="1313" spans="1:5" ht="17.25" customHeight="1">
      <c r="A1313" s="270"/>
      <c r="B1313" s="270"/>
      <c r="C1313" s="271"/>
      <c r="D1313" s="271"/>
      <c r="E1313" s="271"/>
    </row>
    <row r="1314" spans="1:5" ht="17.25" customHeight="1">
      <c r="A1314" s="270"/>
      <c r="B1314" s="270"/>
      <c r="C1314" s="271"/>
      <c r="D1314" s="271"/>
      <c r="E1314" s="271"/>
    </row>
    <row r="1315" spans="1:5" ht="17.25" customHeight="1">
      <c r="A1315" s="270"/>
      <c r="B1315" s="270"/>
      <c r="C1315" s="271"/>
      <c r="D1315" s="271"/>
      <c r="E1315" s="271"/>
    </row>
    <row r="1316" spans="1:5" ht="17.25" customHeight="1">
      <c r="A1316" s="270"/>
      <c r="B1316" s="270"/>
      <c r="C1316" s="271"/>
      <c r="D1316" s="271"/>
      <c r="E1316" s="271"/>
    </row>
    <row r="1317" spans="1:5" ht="17.25" customHeight="1">
      <c r="A1317" s="270"/>
      <c r="B1317" s="270"/>
      <c r="C1317" s="271"/>
      <c r="D1317" s="271"/>
      <c r="E1317" s="271"/>
    </row>
    <row r="1318" spans="1:5" ht="17.25" customHeight="1">
      <c r="A1318" s="270"/>
      <c r="B1318" s="270"/>
      <c r="C1318" s="271"/>
      <c r="D1318" s="271"/>
      <c r="E1318" s="271"/>
    </row>
    <row r="1319" spans="1:5" ht="17.25" customHeight="1">
      <c r="A1319" s="270"/>
      <c r="B1319" s="270"/>
      <c r="C1319" s="271"/>
      <c r="D1319" s="271"/>
      <c r="E1319" s="271"/>
    </row>
    <row r="1320" spans="1:5" ht="17.25" customHeight="1">
      <c r="A1320" s="270"/>
      <c r="B1320" s="270"/>
      <c r="C1320" s="271"/>
      <c r="D1320" s="271"/>
      <c r="E1320" s="271"/>
    </row>
    <row r="1321" spans="1:5" ht="17.25" customHeight="1">
      <c r="A1321" s="270"/>
      <c r="B1321" s="270"/>
      <c r="C1321" s="271"/>
      <c r="D1321" s="271"/>
      <c r="E1321" s="271"/>
    </row>
    <row r="1322" spans="1:5" ht="17.25" customHeight="1">
      <c r="A1322" s="270"/>
      <c r="B1322" s="270"/>
      <c r="C1322" s="271"/>
      <c r="D1322" s="271"/>
      <c r="E1322" s="271"/>
    </row>
    <row r="1323" spans="1:5" ht="17.25" customHeight="1">
      <c r="A1323" s="270"/>
      <c r="B1323" s="270"/>
      <c r="C1323" s="271"/>
      <c r="D1323" s="271"/>
      <c r="E1323" s="271"/>
    </row>
    <row r="1324" spans="1:5" ht="17.25" customHeight="1">
      <c r="A1324" s="270"/>
      <c r="B1324" s="270"/>
      <c r="C1324" s="271"/>
      <c r="D1324" s="271"/>
      <c r="E1324" s="271"/>
    </row>
    <row r="1325" spans="1:5" ht="17.25" customHeight="1">
      <c r="A1325" s="270"/>
      <c r="B1325" s="270"/>
      <c r="C1325" s="271"/>
      <c r="D1325" s="271"/>
      <c r="E1325" s="271"/>
    </row>
    <row r="1326" spans="1:5" ht="17.25" customHeight="1">
      <c r="A1326" s="270"/>
      <c r="B1326" s="270"/>
      <c r="C1326" s="271"/>
      <c r="D1326" s="271"/>
      <c r="E1326" s="271"/>
    </row>
    <row r="1327" spans="1:5" ht="17.25" customHeight="1">
      <c r="A1327" s="270"/>
      <c r="B1327" s="270"/>
      <c r="C1327" s="271"/>
      <c r="D1327" s="271"/>
      <c r="E1327" s="271"/>
    </row>
    <row r="1328" spans="1:5" ht="17.25" customHeight="1">
      <c r="A1328" s="270"/>
      <c r="B1328" s="270"/>
      <c r="C1328" s="271"/>
      <c r="D1328" s="271"/>
      <c r="E1328" s="271"/>
    </row>
    <row r="1329" spans="1:5" ht="17.25" customHeight="1">
      <c r="A1329" s="270"/>
      <c r="B1329" s="270"/>
      <c r="C1329" s="271"/>
      <c r="D1329" s="271"/>
      <c r="E1329" s="271"/>
    </row>
    <row r="1330" spans="1:5" ht="17.25" customHeight="1">
      <c r="A1330" s="270"/>
      <c r="B1330" s="270"/>
      <c r="C1330" s="271"/>
      <c r="D1330" s="271"/>
      <c r="E1330" s="271"/>
    </row>
    <row r="1331" spans="1:5" ht="17.25" customHeight="1">
      <c r="A1331" s="270"/>
      <c r="B1331" s="270"/>
      <c r="C1331" s="271"/>
      <c r="D1331" s="271"/>
      <c r="E1331" s="271"/>
    </row>
    <row r="1332" spans="1:5" ht="17.25" customHeight="1">
      <c r="A1332" s="270"/>
      <c r="B1332" s="270"/>
      <c r="C1332" s="271"/>
      <c r="D1332" s="271"/>
      <c r="E1332" s="271"/>
    </row>
    <row r="1333" spans="1:5" ht="17.25" customHeight="1">
      <c r="A1333" s="270"/>
      <c r="B1333" s="270"/>
      <c r="C1333" s="271"/>
      <c r="D1333" s="271"/>
      <c r="E1333" s="271"/>
    </row>
    <row r="1334" spans="1:5" ht="17.25" customHeight="1">
      <c r="A1334" s="270"/>
      <c r="B1334" s="270"/>
      <c r="C1334" s="271"/>
      <c r="D1334" s="271"/>
      <c r="E1334" s="271"/>
    </row>
    <row r="1335" spans="1:5" ht="17.25" customHeight="1">
      <c r="A1335" s="270"/>
      <c r="B1335" s="270"/>
      <c r="C1335" s="271"/>
      <c r="D1335" s="271"/>
      <c r="E1335" s="271"/>
    </row>
    <row r="1336" spans="1:5" ht="17.25" customHeight="1">
      <c r="A1336" s="270"/>
      <c r="B1336" s="270"/>
      <c r="C1336" s="271"/>
      <c r="D1336" s="271"/>
      <c r="E1336" s="271"/>
    </row>
    <row r="1337" spans="1:5" ht="17.25" customHeight="1">
      <c r="A1337" s="270"/>
      <c r="B1337" s="270"/>
      <c r="C1337" s="271"/>
      <c r="D1337" s="271"/>
      <c r="E1337" s="271"/>
    </row>
    <row r="1338" spans="1:5" ht="17.25" customHeight="1">
      <c r="A1338" s="270"/>
      <c r="B1338" s="270"/>
      <c r="C1338" s="271"/>
      <c r="D1338" s="271"/>
      <c r="E1338" s="271"/>
    </row>
    <row r="1339" spans="1:5" ht="17.25" customHeight="1">
      <c r="A1339" s="270"/>
      <c r="B1339" s="270"/>
      <c r="C1339" s="271"/>
      <c r="D1339" s="271"/>
      <c r="E1339" s="271"/>
    </row>
    <row r="1340" spans="1:5" ht="17.25" customHeight="1">
      <c r="A1340" s="270"/>
      <c r="B1340" s="270"/>
      <c r="C1340" s="271"/>
      <c r="D1340" s="271"/>
      <c r="E1340" s="271"/>
    </row>
    <row r="1341" spans="1:5" ht="17.25" customHeight="1">
      <c r="A1341" s="270"/>
      <c r="B1341" s="270"/>
      <c r="C1341" s="271"/>
      <c r="D1341" s="271"/>
      <c r="E1341" s="271"/>
    </row>
    <row r="1342" spans="1:5" ht="17.25" customHeight="1">
      <c r="A1342" s="270"/>
      <c r="B1342" s="270"/>
      <c r="C1342" s="271"/>
      <c r="D1342" s="271"/>
      <c r="E1342" s="271"/>
    </row>
    <row r="1343" spans="1:5" ht="17.25" customHeight="1">
      <c r="A1343" s="270"/>
      <c r="B1343" s="270"/>
      <c r="C1343" s="271"/>
      <c r="D1343" s="271"/>
      <c r="E1343" s="271"/>
    </row>
    <row r="1344" spans="1:5" ht="17.25" customHeight="1">
      <c r="A1344" s="270"/>
      <c r="B1344" s="270"/>
      <c r="C1344" s="271"/>
      <c r="D1344" s="271"/>
      <c r="E1344" s="271"/>
    </row>
    <row r="1345" spans="1:5" ht="17.25" customHeight="1">
      <c r="A1345" s="270"/>
      <c r="B1345" s="270"/>
      <c r="C1345" s="271"/>
      <c r="D1345" s="271"/>
      <c r="E1345" s="271"/>
    </row>
    <row r="1346" spans="1:5" ht="17.25" customHeight="1">
      <c r="A1346" s="270"/>
      <c r="B1346" s="270"/>
      <c r="C1346" s="271"/>
      <c r="D1346" s="271"/>
      <c r="E1346" s="271"/>
    </row>
    <row r="1347" spans="1:5" ht="17.25" customHeight="1">
      <c r="A1347" s="270"/>
      <c r="B1347" s="270"/>
      <c r="C1347" s="271"/>
      <c r="D1347" s="271"/>
      <c r="E1347" s="271"/>
    </row>
    <row r="1348" spans="1:5" ht="17.25" customHeight="1">
      <c r="A1348" s="270"/>
      <c r="B1348" s="270"/>
      <c r="C1348" s="271"/>
      <c r="D1348" s="271"/>
      <c r="E1348" s="271"/>
    </row>
    <row r="1349" spans="1:5" ht="17.25" customHeight="1">
      <c r="A1349" s="270"/>
      <c r="B1349" s="270"/>
      <c r="C1349" s="271"/>
      <c r="D1349" s="271"/>
      <c r="E1349" s="271"/>
    </row>
    <row r="1350" spans="1:5" ht="17.25" customHeight="1">
      <c r="A1350" s="270"/>
      <c r="B1350" s="270"/>
      <c r="C1350" s="271"/>
      <c r="D1350" s="271"/>
      <c r="E1350" s="271"/>
    </row>
    <row r="1351" spans="1:5" ht="17.25" customHeight="1">
      <c r="A1351" s="270"/>
      <c r="B1351" s="270"/>
      <c r="C1351" s="271"/>
      <c r="D1351" s="271"/>
      <c r="E1351" s="271"/>
    </row>
    <row r="1352" spans="1:5" ht="17.25" customHeight="1">
      <c r="A1352" s="270"/>
      <c r="B1352" s="270"/>
      <c r="C1352" s="271"/>
      <c r="D1352" s="271"/>
      <c r="E1352" s="271"/>
    </row>
    <row r="1353" spans="1:5" ht="17.25" customHeight="1">
      <c r="A1353" s="270"/>
      <c r="B1353" s="270"/>
      <c r="C1353" s="271"/>
      <c r="D1353" s="271"/>
      <c r="E1353" s="271"/>
    </row>
    <row r="1354" spans="1:5" ht="17.25" customHeight="1">
      <c r="A1354" s="270"/>
      <c r="B1354" s="270"/>
      <c r="C1354" s="271"/>
      <c r="D1354" s="271"/>
      <c r="E1354" s="271"/>
    </row>
    <row r="1355" spans="1:5" ht="17.25" customHeight="1">
      <c r="A1355" s="270"/>
      <c r="B1355" s="270"/>
      <c r="C1355" s="271"/>
      <c r="D1355" s="271"/>
      <c r="E1355" s="271"/>
    </row>
    <row r="1356" spans="1:5" ht="17.25" customHeight="1">
      <c r="A1356" s="270"/>
      <c r="B1356" s="270"/>
      <c r="C1356" s="271"/>
      <c r="D1356" s="271"/>
      <c r="E1356" s="271"/>
    </row>
    <row r="1357" spans="1:5" ht="17.25" customHeight="1">
      <c r="A1357" s="270"/>
      <c r="B1357" s="270"/>
      <c r="C1357" s="271"/>
      <c r="D1357" s="271"/>
      <c r="E1357" s="271"/>
    </row>
    <row r="1358" spans="1:5" ht="17.25" customHeight="1">
      <c r="A1358" s="270"/>
      <c r="B1358" s="270"/>
      <c r="C1358" s="271"/>
      <c r="D1358" s="271"/>
      <c r="E1358" s="271"/>
    </row>
    <row r="1359" spans="1:5" ht="17.25" customHeight="1">
      <c r="A1359" s="270"/>
      <c r="B1359" s="270"/>
      <c r="C1359" s="271"/>
      <c r="D1359" s="271"/>
      <c r="E1359" s="271"/>
    </row>
    <row r="1360" spans="1:5" ht="17.25" customHeight="1">
      <c r="A1360" s="270"/>
      <c r="B1360" s="270"/>
      <c r="C1360" s="271"/>
      <c r="D1360" s="271"/>
      <c r="E1360" s="271"/>
    </row>
    <row r="1361" spans="1:5" ht="17.25" customHeight="1">
      <c r="A1361" s="270"/>
      <c r="B1361" s="270"/>
      <c r="C1361" s="271"/>
      <c r="D1361" s="271"/>
      <c r="E1361" s="271"/>
    </row>
    <row r="1362" spans="1:5" ht="17.25" customHeight="1">
      <c r="A1362" s="270"/>
      <c r="B1362" s="270"/>
      <c r="C1362" s="271"/>
      <c r="D1362" s="271"/>
      <c r="E1362" s="271"/>
    </row>
    <row r="1363" spans="1:5" ht="17.25" customHeight="1">
      <c r="A1363" s="270"/>
      <c r="B1363" s="270"/>
      <c r="C1363" s="271"/>
      <c r="D1363" s="271"/>
      <c r="E1363" s="271"/>
    </row>
    <row r="1364" spans="1:5" ht="17.25" customHeight="1">
      <c r="A1364" s="270"/>
      <c r="B1364" s="270"/>
      <c r="C1364" s="271"/>
      <c r="D1364" s="271"/>
      <c r="E1364" s="271"/>
    </row>
    <row r="1365" spans="1:5" ht="17.25" customHeight="1">
      <c r="A1365" s="270"/>
      <c r="B1365" s="270"/>
      <c r="C1365" s="271"/>
      <c r="D1365" s="271"/>
      <c r="E1365" s="271"/>
    </row>
    <row r="1366" spans="1:5" ht="17.25" customHeight="1">
      <c r="A1366" s="270"/>
      <c r="B1366" s="270"/>
      <c r="C1366" s="271"/>
      <c r="D1366" s="271"/>
      <c r="E1366" s="271"/>
    </row>
    <row r="1367" spans="1:5" ht="17.25" customHeight="1">
      <c r="A1367" s="270"/>
      <c r="B1367" s="270"/>
      <c r="C1367" s="271"/>
      <c r="D1367" s="271"/>
      <c r="E1367" s="271"/>
    </row>
    <row r="1368" spans="1:5" ht="17.25" customHeight="1">
      <c r="A1368" s="270"/>
      <c r="B1368" s="270"/>
      <c r="C1368" s="271"/>
      <c r="D1368" s="271"/>
      <c r="E1368" s="271"/>
    </row>
    <row r="1369" spans="1:5" ht="17.25" customHeight="1">
      <c r="A1369" s="270"/>
      <c r="B1369" s="270"/>
      <c r="C1369" s="271"/>
      <c r="D1369" s="271"/>
      <c r="E1369" s="271"/>
    </row>
    <row r="1370" spans="1:5" ht="17.25" customHeight="1">
      <c r="A1370" s="270"/>
      <c r="B1370" s="270"/>
      <c r="C1370" s="271"/>
      <c r="D1370" s="271"/>
      <c r="E1370" s="271"/>
    </row>
    <row r="1371" spans="1:5" ht="17.25" customHeight="1">
      <c r="A1371" s="270"/>
      <c r="B1371" s="270"/>
      <c r="C1371" s="271"/>
      <c r="D1371" s="271"/>
      <c r="E1371" s="271"/>
    </row>
    <row r="1372" spans="1:5" ht="17.25" customHeight="1">
      <c r="A1372" s="270"/>
      <c r="B1372" s="270"/>
      <c r="C1372" s="271"/>
      <c r="D1372" s="271"/>
      <c r="E1372" s="271"/>
    </row>
    <row r="1373" spans="1:5" ht="17.25" customHeight="1">
      <c r="A1373" s="270"/>
      <c r="B1373" s="270"/>
      <c r="C1373" s="271"/>
      <c r="D1373" s="271"/>
      <c r="E1373" s="271"/>
    </row>
    <row r="1374" spans="1:5" ht="17.25" customHeight="1">
      <c r="A1374" s="270"/>
      <c r="B1374" s="270"/>
      <c r="C1374" s="271"/>
      <c r="D1374" s="271"/>
      <c r="E1374" s="271"/>
    </row>
    <row r="1375" spans="1:5" ht="17.25" customHeight="1">
      <c r="A1375" s="270"/>
      <c r="B1375" s="270"/>
      <c r="C1375" s="271"/>
      <c r="D1375" s="271"/>
      <c r="E1375" s="271"/>
    </row>
    <row r="1376" spans="1:5" ht="17.25" customHeight="1">
      <c r="A1376" s="270"/>
      <c r="B1376" s="270"/>
      <c r="C1376" s="271"/>
      <c r="D1376" s="271"/>
      <c r="E1376" s="271"/>
    </row>
    <row r="1377" spans="1:5" ht="17.25" customHeight="1">
      <c r="A1377" s="270"/>
      <c r="B1377" s="270"/>
      <c r="C1377" s="271"/>
      <c r="D1377" s="271"/>
      <c r="E1377" s="271"/>
    </row>
    <row r="1378" spans="1:5" ht="17.25" customHeight="1">
      <c r="A1378" s="270"/>
      <c r="B1378" s="270"/>
      <c r="C1378" s="271"/>
      <c r="D1378" s="271"/>
      <c r="E1378" s="271"/>
    </row>
    <row r="1379" spans="1:5" ht="17.25" customHeight="1">
      <c r="A1379" s="270"/>
      <c r="B1379" s="270"/>
      <c r="C1379" s="271"/>
      <c r="D1379" s="271"/>
      <c r="E1379" s="271"/>
    </row>
    <row r="1380" spans="1:5" ht="17.25" customHeight="1">
      <c r="A1380" s="270"/>
      <c r="B1380" s="270"/>
      <c r="C1380" s="271"/>
      <c r="D1380" s="271"/>
      <c r="E1380" s="271"/>
    </row>
    <row r="1381" spans="1:5" ht="17.25" customHeight="1">
      <c r="A1381" s="270"/>
      <c r="B1381" s="270"/>
      <c r="C1381" s="271"/>
      <c r="D1381" s="271"/>
      <c r="E1381" s="271"/>
    </row>
    <row r="1382" spans="1:5" ht="17.25" customHeight="1">
      <c r="A1382" s="270"/>
      <c r="B1382" s="270"/>
      <c r="C1382" s="271"/>
      <c r="D1382" s="271"/>
      <c r="E1382" s="271"/>
    </row>
    <row r="1383" spans="1:5" ht="17.25" customHeight="1">
      <c r="A1383" s="270"/>
      <c r="B1383" s="270"/>
      <c r="C1383" s="271"/>
      <c r="D1383" s="271"/>
      <c r="E1383" s="271"/>
    </row>
    <row r="1384" spans="1:5" ht="17.25" customHeight="1">
      <c r="A1384" s="270"/>
      <c r="B1384" s="270"/>
      <c r="C1384" s="271"/>
      <c r="D1384" s="271"/>
      <c r="E1384" s="271"/>
    </row>
    <row r="1385" spans="1:5" ht="17.25" customHeight="1">
      <c r="A1385" s="270"/>
      <c r="B1385" s="270"/>
      <c r="C1385" s="271"/>
      <c r="D1385" s="271"/>
      <c r="E1385" s="271"/>
    </row>
    <row r="1386" spans="1:5" ht="17.25" customHeight="1">
      <c r="A1386" s="270"/>
      <c r="B1386" s="270"/>
      <c r="C1386" s="271"/>
      <c r="D1386" s="271"/>
      <c r="E1386" s="271"/>
    </row>
    <row r="1387" spans="1:5" ht="17.25" customHeight="1">
      <c r="A1387" s="270"/>
      <c r="B1387" s="270"/>
      <c r="C1387" s="271"/>
      <c r="D1387" s="271"/>
      <c r="E1387" s="271"/>
    </row>
    <row r="1388" spans="1:5" ht="17.25" customHeight="1">
      <c r="A1388" s="270"/>
      <c r="B1388" s="270"/>
      <c r="C1388" s="271"/>
      <c r="D1388" s="271"/>
      <c r="E1388" s="271"/>
    </row>
    <row r="1389" spans="1:5" ht="17.25" customHeight="1">
      <c r="A1389" s="270"/>
      <c r="B1389" s="270"/>
      <c r="C1389" s="271"/>
      <c r="D1389" s="271"/>
      <c r="E1389" s="271"/>
    </row>
    <row r="1390" spans="1:5" ht="17.25" customHeight="1">
      <c r="A1390" s="270"/>
      <c r="B1390" s="270"/>
      <c r="C1390" s="271"/>
      <c r="D1390" s="271"/>
      <c r="E1390" s="271"/>
    </row>
    <row r="1391" spans="1:5" ht="17.25" customHeight="1">
      <c r="A1391" s="270"/>
      <c r="B1391" s="270"/>
      <c r="C1391" s="271"/>
      <c r="D1391" s="271"/>
      <c r="E1391" s="271"/>
    </row>
    <row r="1392" spans="1:5" ht="17.25" customHeight="1">
      <c r="A1392" s="270"/>
      <c r="B1392" s="270"/>
      <c r="C1392" s="271"/>
      <c r="D1392" s="271"/>
      <c r="E1392" s="271"/>
    </row>
    <row r="1393" spans="1:5" ht="17.25" customHeight="1">
      <c r="A1393" s="270"/>
      <c r="B1393" s="270"/>
      <c r="C1393" s="271"/>
      <c r="D1393" s="271"/>
      <c r="E1393" s="271"/>
    </row>
    <row r="1394" spans="1:5" ht="17.25" customHeight="1">
      <c r="A1394" s="270"/>
      <c r="B1394" s="270"/>
      <c r="C1394" s="271"/>
      <c r="D1394" s="271"/>
      <c r="E1394" s="271"/>
    </row>
    <row r="1395" spans="1:5" ht="17.25" customHeight="1">
      <c r="A1395" s="270"/>
      <c r="B1395" s="270"/>
      <c r="C1395" s="271"/>
      <c r="D1395" s="271"/>
      <c r="E1395" s="271"/>
    </row>
    <row r="1396" spans="1:5" ht="17.25" customHeight="1">
      <c r="A1396" s="270"/>
      <c r="B1396" s="270"/>
      <c r="C1396" s="271"/>
      <c r="D1396" s="271"/>
      <c r="E1396" s="271"/>
    </row>
    <row r="1397" spans="1:5" ht="17.25" customHeight="1">
      <c r="A1397" s="270"/>
      <c r="B1397" s="270"/>
      <c r="C1397" s="271"/>
      <c r="D1397" s="271"/>
      <c r="E1397" s="271"/>
    </row>
    <row r="1398" spans="1:5" ht="17.25" customHeight="1">
      <c r="A1398" s="270"/>
      <c r="B1398" s="270"/>
      <c r="C1398" s="271"/>
      <c r="D1398" s="271"/>
      <c r="E1398" s="271"/>
    </row>
    <row r="1399" spans="1:5" ht="17.25" customHeight="1">
      <c r="A1399" s="270"/>
      <c r="B1399" s="270"/>
      <c r="C1399" s="271"/>
      <c r="D1399" s="271"/>
      <c r="E1399" s="271"/>
    </row>
    <row r="1400" spans="1:5" ht="17.25" customHeight="1">
      <c r="A1400" s="270"/>
      <c r="B1400" s="270"/>
      <c r="C1400" s="271"/>
      <c r="D1400" s="271"/>
      <c r="E1400" s="271"/>
    </row>
    <row r="1401" spans="1:5" ht="17.25" customHeight="1">
      <c r="A1401" s="270"/>
      <c r="B1401" s="270"/>
      <c r="C1401" s="271"/>
      <c r="D1401" s="271"/>
      <c r="E1401" s="271"/>
    </row>
    <row r="1402" spans="1:5" ht="17.25" customHeight="1">
      <c r="A1402" s="270"/>
      <c r="B1402" s="270"/>
      <c r="C1402" s="271"/>
      <c r="D1402" s="271"/>
      <c r="E1402" s="271"/>
    </row>
    <row r="1403" spans="1:5" ht="17.25" customHeight="1">
      <c r="A1403" s="270"/>
      <c r="B1403" s="270"/>
      <c r="C1403" s="271"/>
      <c r="D1403" s="271"/>
      <c r="E1403" s="271"/>
    </row>
    <row r="1404" spans="1:5" ht="17.25" customHeight="1">
      <c r="A1404" s="270"/>
      <c r="B1404" s="270"/>
      <c r="C1404" s="271"/>
      <c r="D1404" s="271"/>
      <c r="E1404" s="271"/>
    </row>
    <row r="1405" spans="1:5" ht="17.25" customHeight="1">
      <c r="A1405" s="270"/>
      <c r="B1405" s="270"/>
      <c r="C1405" s="271"/>
      <c r="D1405" s="271"/>
      <c r="E1405" s="271"/>
    </row>
    <row r="1406" spans="1:5" ht="17.25" customHeight="1">
      <c r="A1406" s="270"/>
      <c r="B1406" s="270"/>
      <c r="C1406" s="271"/>
      <c r="D1406" s="271"/>
      <c r="E1406" s="271"/>
    </row>
    <row r="1407" spans="1:5" ht="17.25" customHeight="1">
      <c r="A1407" s="270"/>
      <c r="B1407" s="270"/>
      <c r="C1407" s="271"/>
      <c r="D1407" s="271"/>
      <c r="E1407" s="271"/>
    </row>
    <row r="1408" spans="1:5" ht="17.25" customHeight="1">
      <c r="A1408" s="270"/>
      <c r="B1408" s="270"/>
      <c r="C1408" s="271"/>
      <c r="D1408" s="271"/>
      <c r="E1408" s="271"/>
    </row>
    <row r="1409" spans="1:5" ht="17.25" customHeight="1">
      <c r="A1409" s="270"/>
      <c r="B1409" s="270"/>
      <c r="C1409" s="271"/>
      <c r="D1409" s="271"/>
      <c r="E1409" s="271"/>
    </row>
    <row r="1410" spans="1:5" ht="17.25" customHeight="1">
      <c r="A1410" s="270"/>
      <c r="B1410" s="270"/>
      <c r="C1410" s="271"/>
      <c r="D1410" s="271"/>
      <c r="E1410" s="271"/>
    </row>
    <row r="1411" spans="1:5" ht="17.25" customHeight="1">
      <c r="A1411" s="270"/>
      <c r="B1411" s="270"/>
      <c r="C1411" s="271"/>
      <c r="D1411" s="271"/>
      <c r="E1411" s="271"/>
    </row>
    <row r="1412" spans="1:5" ht="17.25" customHeight="1">
      <c r="A1412" s="270"/>
      <c r="B1412" s="270"/>
      <c r="C1412" s="271"/>
      <c r="D1412" s="271"/>
      <c r="E1412" s="271"/>
    </row>
    <row r="1413" spans="1:5" ht="17.25" customHeight="1">
      <c r="A1413" s="270"/>
      <c r="B1413" s="270"/>
      <c r="C1413" s="271"/>
      <c r="D1413" s="271"/>
      <c r="E1413" s="271"/>
    </row>
    <row r="1414" spans="1:5" ht="17.25" customHeight="1">
      <c r="A1414" s="270"/>
      <c r="B1414" s="270"/>
      <c r="C1414" s="271"/>
      <c r="D1414" s="271"/>
      <c r="E1414" s="271"/>
    </row>
    <row r="1415" spans="1:5" ht="17.25" customHeight="1">
      <c r="A1415" s="270"/>
      <c r="B1415" s="270"/>
      <c r="C1415" s="271"/>
      <c r="D1415" s="271"/>
      <c r="E1415" s="271"/>
    </row>
    <row r="1416" spans="1:5" ht="17.25" customHeight="1">
      <c r="A1416" s="270"/>
      <c r="B1416" s="270"/>
      <c r="C1416" s="271"/>
      <c r="D1416" s="271"/>
      <c r="E1416" s="271"/>
    </row>
    <row r="1417" spans="1:5" ht="17.25" customHeight="1">
      <c r="A1417" s="270"/>
      <c r="B1417" s="270"/>
      <c r="C1417" s="271"/>
      <c r="D1417" s="271"/>
      <c r="E1417" s="271"/>
    </row>
    <row r="1418" spans="1:5" ht="17.25" customHeight="1">
      <c r="A1418" s="270"/>
      <c r="B1418" s="270"/>
      <c r="C1418" s="271"/>
      <c r="D1418" s="271"/>
      <c r="E1418" s="271"/>
    </row>
    <row r="1419" spans="1:5" ht="17.25" customHeight="1">
      <c r="A1419" s="270"/>
      <c r="B1419" s="270"/>
      <c r="C1419" s="271"/>
      <c r="D1419" s="271"/>
      <c r="E1419" s="271"/>
    </row>
    <row r="1420" spans="1:5" ht="17.25" customHeight="1">
      <c r="A1420" s="270"/>
      <c r="B1420" s="270"/>
      <c r="C1420" s="271"/>
      <c r="D1420" s="271"/>
      <c r="E1420" s="271"/>
    </row>
    <row r="1421" spans="1:5" ht="17.25" customHeight="1">
      <c r="A1421" s="270"/>
      <c r="B1421" s="270"/>
      <c r="C1421" s="271"/>
      <c r="D1421" s="271"/>
      <c r="E1421" s="271"/>
    </row>
    <row r="1422" spans="1:5" ht="17.25" customHeight="1">
      <c r="A1422" s="270"/>
      <c r="B1422" s="270"/>
      <c r="C1422" s="271"/>
      <c r="D1422" s="271"/>
      <c r="E1422" s="271"/>
    </row>
    <row r="1423" spans="1:5" ht="17.25" customHeight="1">
      <c r="A1423" s="270"/>
      <c r="B1423" s="270"/>
      <c r="C1423" s="271"/>
      <c r="D1423" s="271"/>
      <c r="E1423" s="271"/>
    </row>
    <row r="1424" spans="1:5" ht="17.25" customHeight="1">
      <c r="A1424" s="270"/>
      <c r="B1424" s="270"/>
      <c r="C1424" s="271"/>
      <c r="D1424" s="271"/>
      <c r="E1424" s="271"/>
    </row>
    <row r="1425" spans="1:5" ht="17.25" customHeight="1">
      <c r="A1425" s="270"/>
      <c r="B1425" s="270"/>
      <c r="C1425" s="271"/>
      <c r="D1425" s="271"/>
      <c r="E1425" s="271"/>
    </row>
    <row r="1426" spans="1:5" ht="17.25" customHeight="1">
      <c r="A1426" s="270"/>
      <c r="B1426" s="270"/>
      <c r="C1426" s="271"/>
      <c r="D1426" s="271"/>
      <c r="E1426" s="271"/>
    </row>
    <row r="1427" spans="1:5" ht="17.25" customHeight="1">
      <c r="A1427" s="270"/>
      <c r="B1427" s="270"/>
      <c r="C1427" s="271"/>
      <c r="D1427" s="271"/>
      <c r="E1427" s="271"/>
    </row>
    <row r="1428" spans="1:5" ht="17.25" customHeight="1">
      <c r="A1428" s="270"/>
      <c r="B1428" s="270"/>
      <c r="C1428" s="271"/>
      <c r="D1428" s="271"/>
      <c r="E1428" s="271"/>
    </row>
    <row r="1429" spans="1:5" ht="17.25" customHeight="1">
      <c r="A1429" s="270"/>
      <c r="B1429" s="270"/>
      <c r="C1429" s="271"/>
      <c r="D1429" s="271"/>
      <c r="E1429" s="271"/>
    </row>
    <row r="1430" spans="1:5" ht="17.25" customHeight="1">
      <c r="A1430" s="270"/>
      <c r="B1430" s="270"/>
      <c r="C1430" s="271"/>
      <c r="D1430" s="271"/>
      <c r="E1430" s="271"/>
    </row>
    <row r="1431" spans="1:5" ht="17.25" customHeight="1">
      <c r="A1431" s="270"/>
      <c r="B1431" s="270"/>
      <c r="C1431" s="271"/>
      <c r="D1431" s="271"/>
      <c r="E1431" s="271"/>
    </row>
    <row r="1432" spans="1:5" ht="17.25" customHeight="1">
      <c r="A1432" s="270"/>
      <c r="B1432" s="270"/>
      <c r="C1432" s="271"/>
      <c r="D1432" s="271"/>
      <c r="E1432" s="271"/>
    </row>
    <row r="1433" spans="1:5" ht="17.25" customHeight="1">
      <c r="A1433" s="270"/>
      <c r="B1433" s="270"/>
      <c r="C1433" s="271"/>
      <c r="D1433" s="271"/>
      <c r="E1433" s="271"/>
    </row>
    <row r="1434" spans="1:5" ht="17.25" customHeight="1">
      <c r="A1434" s="270"/>
      <c r="B1434" s="270"/>
      <c r="C1434" s="271"/>
      <c r="D1434" s="271"/>
      <c r="E1434" s="271"/>
    </row>
    <row r="1435" spans="1:5" ht="17.25" customHeight="1">
      <c r="A1435" s="270"/>
      <c r="B1435" s="270"/>
      <c r="C1435" s="271"/>
      <c r="D1435" s="271"/>
      <c r="E1435" s="271"/>
    </row>
    <row r="1436" spans="1:5" ht="17.25" customHeight="1">
      <c r="A1436" s="270"/>
      <c r="B1436" s="270"/>
      <c r="C1436" s="271"/>
      <c r="D1436" s="271"/>
      <c r="E1436" s="271"/>
    </row>
    <row r="1437" spans="1:5" ht="17.25" customHeight="1">
      <c r="A1437" s="270"/>
      <c r="B1437" s="270"/>
      <c r="C1437" s="271"/>
      <c r="D1437" s="271"/>
      <c r="E1437" s="271"/>
    </row>
    <row r="1438" spans="1:5" ht="17.25" customHeight="1">
      <c r="A1438" s="270"/>
      <c r="B1438" s="270"/>
      <c r="C1438" s="271"/>
      <c r="D1438" s="271"/>
      <c r="E1438" s="271"/>
    </row>
    <row r="1439" spans="1:5" ht="17.25" customHeight="1">
      <c r="A1439" s="270"/>
      <c r="B1439" s="270"/>
      <c r="C1439" s="271"/>
      <c r="D1439" s="271"/>
      <c r="E1439" s="271"/>
    </row>
    <row r="1440" spans="1:5" ht="17.25" customHeight="1">
      <c r="A1440" s="270"/>
      <c r="B1440" s="270"/>
      <c r="C1440" s="271"/>
      <c r="D1440" s="271"/>
      <c r="E1440" s="271"/>
    </row>
    <row r="1441" spans="1:5" ht="17.25" customHeight="1">
      <c r="A1441" s="270"/>
      <c r="B1441" s="270"/>
      <c r="C1441" s="271"/>
      <c r="D1441" s="271"/>
      <c r="E1441" s="271"/>
    </row>
    <row r="1442" spans="1:5" ht="17.25" customHeight="1">
      <c r="A1442" s="270"/>
      <c r="B1442" s="270"/>
      <c r="C1442" s="271"/>
      <c r="D1442" s="271"/>
      <c r="E1442" s="271"/>
    </row>
    <row r="1443" spans="1:5" ht="17.25" customHeight="1">
      <c r="A1443" s="270"/>
      <c r="B1443" s="270"/>
      <c r="C1443" s="271"/>
      <c r="D1443" s="271"/>
      <c r="E1443" s="271"/>
    </row>
    <row r="1444" spans="1:5" ht="17.25" customHeight="1">
      <c r="A1444" s="270"/>
      <c r="B1444" s="270"/>
      <c r="C1444" s="271"/>
      <c r="D1444" s="271"/>
      <c r="E1444" s="271"/>
    </row>
    <row r="1445" spans="1:5" ht="17.25" customHeight="1">
      <c r="A1445" s="270"/>
      <c r="B1445" s="270"/>
      <c r="C1445" s="271"/>
      <c r="D1445" s="271"/>
      <c r="E1445" s="271"/>
    </row>
    <row r="1446" spans="1:5" ht="17.25" customHeight="1">
      <c r="A1446" s="270"/>
      <c r="B1446" s="270"/>
      <c r="C1446" s="271"/>
      <c r="D1446" s="271"/>
      <c r="E1446" s="271"/>
    </row>
    <row r="1447" spans="1:5" ht="17.25" customHeight="1">
      <c r="A1447" s="270"/>
      <c r="B1447" s="270"/>
      <c r="C1447" s="271"/>
      <c r="D1447" s="271"/>
      <c r="E1447" s="271"/>
    </row>
    <row r="1448" spans="1:5" ht="17.25" customHeight="1">
      <c r="A1448" s="270"/>
      <c r="B1448" s="270"/>
      <c r="C1448" s="271"/>
      <c r="D1448" s="271"/>
      <c r="E1448" s="271"/>
    </row>
    <row r="1449" spans="1:5" ht="17.25" customHeight="1">
      <c r="A1449" s="270"/>
      <c r="B1449" s="270"/>
      <c r="C1449" s="271"/>
      <c r="D1449" s="271"/>
      <c r="E1449" s="271"/>
    </row>
    <row r="1450" spans="1:5" ht="17.25" customHeight="1">
      <c r="A1450" s="270"/>
      <c r="B1450" s="270"/>
      <c r="C1450" s="271"/>
      <c r="D1450" s="271"/>
      <c r="E1450" s="271"/>
    </row>
    <row r="1451" spans="1:5" ht="17.25" customHeight="1">
      <c r="A1451" s="270"/>
      <c r="B1451" s="270"/>
      <c r="C1451" s="271"/>
      <c r="D1451" s="271"/>
      <c r="E1451" s="271"/>
    </row>
    <row r="1452" spans="1:5" ht="17.25" customHeight="1">
      <c r="A1452" s="270"/>
      <c r="B1452" s="270"/>
      <c r="C1452" s="271"/>
      <c r="D1452" s="271"/>
      <c r="E1452" s="271"/>
    </row>
    <row r="1453" spans="1:5" ht="17.25" customHeight="1">
      <c r="A1453" s="270"/>
      <c r="B1453" s="270"/>
      <c r="C1453" s="271"/>
      <c r="D1453" s="271"/>
      <c r="E1453" s="271"/>
    </row>
    <row r="1454" spans="1:5" ht="17.25" customHeight="1">
      <c r="A1454" s="270"/>
      <c r="B1454" s="270"/>
      <c r="C1454" s="271"/>
      <c r="D1454" s="271"/>
      <c r="E1454" s="271"/>
    </row>
    <row r="1455" spans="1:5" ht="17.25" customHeight="1">
      <c r="A1455" s="270"/>
      <c r="B1455" s="270"/>
      <c r="C1455" s="271"/>
      <c r="D1455" s="271"/>
      <c r="E1455" s="271"/>
    </row>
    <row r="1456" spans="1:5" ht="17.25" customHeight="1">
      <c r="A1456" s="270"/>
      <c r="B1456" s="270"/>
      <c r="C1456" s="271"/>
      <c r="D1456" s="271"/>
      <c r="E1456" s="271"/>
    </row>
    <row r="1457" spans="1:5" ht="17.25" customHeight="1">
      <c r="A1457" s="270"/>
      <c r="B1457" s="270"/>
      <c r="C1457" s="271"/>
      <c r="D1457" s="271"/>
      <c r="E1457" s="271"/>
    </row>
    <row r="1458" spans="1:5" ht="17.25" customHeight="1">
      <c r="A1458" s="270"/>
      <c r="B1458" s="270"/>
      <c r="C1458" s="271"/>
      <c r="D1458" s="271"/>
      <c r="E1458" s="271"/>
    </row>
    <row r="1459" spans="1:5" ht="17.25" customHeight="1">
      <c r="A1459" s="270"/>
      <c r="B1459" s="270"/>
      <c r="C1459" s="271"/>
      <c r="D1459" s="271"/>
      <c r="E1459" s="271"/>
    </row>
    <row r="1460" spans="1:5" ht="17.25" customHeight="1">
      <c r="A1460" s="270"/>
      <c r="B1460" s="270"/>
      <c r="C1460" s="271"/>
      <c r="D1460" s="271"/>
      <c r="E1460" s="271"/>
    </row>
    <row r="1461" spans="1:5" ht="17.25" customHeight="1">
      <c r="A1461" s="270"/>
      <c r="B1461" s="270"/>
      <c r="C1461" s="271"/>
      <c r="D1461" s="271"/>
      <c r="E1461" s="271"/>
    </row>
    <row r="1462" spans="1:5" ht="17.25" customHeight="1">
      <c r="A1462" s="270"/>
      <c r="B1462" s="270"/>
      <c r="C1462" s="271"/>
      <c r="D1462" s="271"/>
      <c r="E1462" s="271"/>
    </row>
    <row r="1463" spans="1:5" ht="17.25" customHeight="1">
      <c r="A1463" s="270"/>
      <c r="B1463" s="270"/>
      <c r="C1463" s="271"/>
      <c r="D1463" s="271"/>
      <c r="E1463" s="271"/>
    </row>
    <row r="1464" spans="1:5" ht="17.25" customHeight="1">
      <c r="A1464" s="270"/>
      <c r="B1464" s="270"/>
      <c r="C1464" s="271"/>
      <c r="D1464" s="271"/>
      <c r="E1464" s="271"/>
    </row>
    <row r="1465" spans="1:5" ht="17.25" customHeight="1">
      <c r="A1465" s="270"/>
      <c r="B1465" s="270"/>
      <c r="C1465" s="271"/>
      <c r="D1465" s="271"/>
      <c r="E1465" s="271"/>
    </row>
    <row r="1466" spans="1:5" ht="17.25" customHeight="1">
      <c r="A1466" s="270"/>
      <c r="B1466" s="270"/>
      <c r="C1466" s="271"/>
      <c r="D1466" s="271"/>
      <c r="E1466" s="271"/>
    </row>
    <row r="1467" spans="1:5" ht="17.25" customHeight="1">
      <c r="A1467" s="270"/>
      <c r="B1467" s="270"/>
      <c r="C1467" s="271"/>
      <c r="D1467" s="271"/>
      <c r="E1467" s="271"/>
    </row>
    <row r="1468" spans="1:5" ht="17.25" customHeight="1">
      <c r="A1468" s="270"/>
      <c r="B1468" s="270"/>
      <c r="C1468" s="271"/>
      <c r="D1468" s="271"/>
      <c r="E1468" s="271"/>
    </row>
    <row r="1469" spans="1:5" ht="17.25" customHeight="1">
      <c r="A1469" s="270"/>
      <c r="B1469" s="270"/>
      <c r="C1469" s="271"/>
      <c r="D1469" s="271"/>
      <c r="E1469" s="271"/>
    </row>
    <row r="1470" spans="1:5" ht="17.25" customHeight="1">
      <c r="A1470" s="270"/>
      <c r="B1470" s="270"/>
      <c r="C1470" s="271"/>
      <c r="D1470" s="271"/>
      <c r="E1470" s="271"/>
    </row>
    <row r="1471" spans="1:5" ht="17.25" customHeight="1">
      <c r="A1471" s="270"/>
      <c r="B1471" s="270"/>
      <c r="C1471" s="271"/>
      <c r="D1471" s="271"/>
      <c r="E1471" s="271"/>
    </row>
    <row r="1472" spans="1:5" ht="17.25" customHeight="1">
      <c r="A1472" s="270"/>
      <c r="B1472" s="270"/>
      <c r="C1472" s="271"/>
      <c r="D1472" s="271"/>
      <c r="E1472" s="271"/>
    </row>
    <row r="1473" spans="1:5" ht="17.25" customHeight="1">
      <c r="A1473" s="270"/>
      <c r="B1473" s="270"/>
      <c r="C1473" s="271"/>
      <c r="D1473" s="271"/>
      <c r="E1473" s="271"/>
    </row>
    <row r="1474" spans="1:5" ht="17.25" customHeight="1">
      <c r="A1474" s="270"/>
      <c r="B1474" s="270"/>
      <c r="C1474" s="271"/>
      <c r="D1474" s="271"/>
      <c r="E1474" s="271"/>
    </row>
    <row r="1475" spans="1:5" ht="17.25" customHeight="1">
      <c r="A1475" s="270"/>
      <c r="B1475" s="270"/>
      <c r="C1475" s="271"/>
      <c r="D1475" s="271"/>
      <c r="E1475" s="271"/>
    </row>
    <row r="1476" spans="1:5" ht="17.25" customHeight="1">
      <c r="A1476" s="270"/>
      <c r="B1476" s="270"/>
      <c r="C1476" s="271"/>
      <c r="D1476" s="271"/>
      <c r="E1476" s="271"/>
    </row>
    <row r="1477" spans="1:5" ht="17.25" customHeight="1">
      <c r="A1477" s="270"/>
      <c r="B1477" s="270"/>
      <c r="C1477" s="271"/>
      <c r="D1477" s="271"/>
      <c r="E1477" s="271"/>
    </row>
    <row r="1478" spans="1:5" ht="17.25" customHeight="1">
      <c r="A1478" s="270"/>
      <c r="B1478" s="270"/>
      <c r="C1478" s="271"/>
      <c r="D1478" s="271"/>
      <c r="E1478" s="271"/>
    </row>
    <row r="1479" spans="1:5" ht="17.25" customHeight="1">
      <c r="A1479" s="270"/>
      <c r="B1479" s="270"/>
      <c r="C1479" s="271"/>
      <c r="D1479" s="271"/>
      <c r="E1479" s="271"/>
    </row>
    <row r="1480" spans="1:5" ht="17.25" customHeight="1">
      <c r="A1480" s="270"/>
      <c r="B1480" s="270"/>
      <c r="C1480" s="271"/>
      <c r="D1480" s="271"/>
      <c r="E1480" s="271"/>
    </row>
    <row r="1481" spans="1:5" ht="17.25" customHeight="1">
      <c r="A1481" s="270"/>
      <c r="B1481" s="270"/>
      <c r="C1481" s="271"/>
      <c r="D1481" s="271"/>
      <c r="E1481" s="271"/>
    </row>
    <row r="1482" spans="1:5" ht="17.25" customHeight="1">
      <c r="A1482" s="270"/>
      <c r="B1482" s="270"/>
      <c r="C1482" s="271"/>
      <c r="D1482" s="271"/>
      <c r="E1482" s="271"/>
    </row>
    <row r="1483" spans="1:5" ht="17.25" customHeight="1">
      <c r="A1483" s="270"/>
      <c r="B1483" s="270"/>
      <c r="C1483" s="271"/>
      <c r="D1483" s="271"/>
      <c r="E1483" s="271"/>
    </row>
    <row r="1484" spans="1:5" ht="17.25" customHeight="1">
      <c r="A1484" s="270"/>
      <c r="B1484" s="270"/>
      <c r="C1484" s="271"/>
      <c r="D1484" s="271"/>
      <c r="E1484" s="271"/>
    </row>
    <row r="1485" spans="1:5" ht="17.25" customHeight="1">
      <c r="A1485" s="270"/>
      <c r="B1485" s="270"/>
      <c r="C1485" s="271"/>
      <c r="D1485" s="271"/>
      <c r="E1485" s="271"/>
    </row>
    <row r="1486" spans="1:5" ht="17.25" customHeight="1">
      <c r="A1486" s="270"/>
      <c r="B1486" s="270"/>
      <c r="C1486" s="271"/>
      <c r="D1486" s="271"/>
      <c r="E1486" s="271"/>
    </row>
    <row r="1487" spans="1:5" ht="17.25" customHeight="1">
      <c r="A1487" s="270"/>
      <c r="B1487" s="270"/>
      <c r="C1487" s="271"/>
      <c r="D1487" s="271"/>
      <c r="E1487" s="271"/>
    </row>
    <row r="1488" spans="1:5" ht="17.25" customHeight="1">
      <c r="A1488" s="270"/>
      <c r="B1488" s="270"/>
      <c r="C1488" s="271"/>
      <c r="D1488" s="271"/>
      <c r="E1488" s="271"/>
    </row>
    <row r="1489" spans="1:5" ht="17.25" customHeight="1">
      <c r="A1489" s="270"/>
      <c r="B1489" s="270"/>
      <c r="C1489" s="271"/>
      <c r="D1489" s="271"/>
      <c r="E1489" s="271"/>
    </row>
    <row r="1490" spans="1:5" ht="17.25" customHeight="1">
      <c r="A1490" s="270"/>
      <c r="B1490" s="270"/>
      <c r="C1490" s="271"/>
      <c r="D1490" s="271"/>
      <c r="E1490" s="271"/>
    </row>
    <row r="1491" spans="1:5" ht="17.25" customHeight="1">
      <c r="A1491" s="270"/>
      <c r="B1491" s="270"/>
      <c r="C1491" s="271"/>
      <c r="D1491" s="271"/>
      <c r="E1491" s="271"/>
    </row>
    <row r="1492" spans="1:5" ht="17.25" customHeight="1">
      <c r="A1492" s="270"/>
      <c r="B1492" s="270"/>
      <c r="C1492" s="271"/>
      <c r="D1492" s="271"/>
      <c r="E1492" s="271"/>
    </row>
    <row r="1493" spans="1:5" ht="17.25" customHeight="1">
      <c r="A1493" s="270"/>
      <c r="B1493" s="270"/>
      <c r="C1493" s="271"/>
      <c r="D1493" s="271"/>
      <c r="E1493" s="271"/>
    </row>
    <row r="1494" spans="1:5" ht="17.25" customHeight="1">
      <c r="A1494" s="270"/>
      <c r="B1494" s="270"/>
      <c r="C1494" s="271"/>
      <c r="D1494" s="271"/>
      <c r="E1494" s="271"/>
    </row>
    <row r="1495" spans="1:5" ht="17.25" customHeight="1">
      <c r="A1495" s="270"/>
      <c r="B1495" s="270"/>
      <c r="C1495" s="271"/>
      <c r="D1495" s="271"/>
      <c r="E1495" s="271"/>
    </row>
    <row r="1496" spans="1:5" ht="17.25" customHeight="1">
      <c r="A1496" s="270"/>
      <c r="B1496" s="270"/>
      <c r="C1496" s="271"/>
      <c r="D1496" s="271"/>
      <c r="E1496" s="271"/>
    </row>
    <row r="1497" spans="1:5" ht="17.25" customHeight="1">
      <c r="A1497" s="270"/>
      <c r="B1497" s="270"/>
      <c r="C1497" s="271"/>
      <c r="D1497" s="271"/>
      <c r="E1497" s="271"/>
    </row>
    <row r="1498" spans="1:5" ht="17.25" customHeight="1">
      <c r="A1498" s="270"/>
      <c r="B1498" s="270"/>
      <c r="C1498" s="271"/>
      <c r="D1498" s="271"/>
      <c r="E1498" s="271"/>
    </row>
    <row r="1499" spans="1:5" ht="17.25" customHeight="1">
      <c r="A1499" s="270"/>
      <c r="B1499" s="270"/>
      <c r="C1499" s="271"/>
      <c r="D1499" s="271"/>
      <c r="E1499" s="271"/>
    </row>
    <row r="1500" spans="1:5" ht="17.25" customHeight="1">
      <c r="A1500" s="270"/>
      <c r="B1500" s="270"/>
      <c r="C1500" s="271"/>
      <c r="D1500" s="271"/>
      <c r="E1500" s="271"/>
    </row>
    <row r="1501" spans="1:5" ht="17.25" customHeight="1">
      <c r="A1501" s="270"/>
      <c r="B1501" s="270"/>
      <c r="C1501" s="271"/>
      <c r="D1501" s="271"/>
      <c r="E1501" s="271"/>
    </row>
    <row r="1502" spans="1:5" ht="17.25" customHeight="1">
      <c r="A1502" s="270"/>
      <c r="B1502" s="270"/>
      <c r="C1502" s="271"/>
      <c r="D1502" s="271"/>
      <c r="E1502" s="271"/>
    </row>
    <row r="1503" spans="1:5" ht="17.25" customHeight="1">
      <c r="A1503" s="270"/>
      <c r="B1503" s="270"/>
      <c r="C1503" s="271"/>
      <c r="D1503" s="271"/>
      <c r="E1503" s="271"/>
    </row>
    <row r="1504" spans="1:5" ht="17.25" customHeight="1">
      <c r="A1504" s="270"/>
      <c r="B1504" s="270"/>
      <c r="C1504" s="271"/>
      <c r="D1504" s="271"/>
      <c r="E1504" s="271"/>
    </row>
    <row r="1505" spans="1:5" ht="17.25" customHeight="1">
      <c r="A1505" s="270"/>
      <c r="B1505" s="270"/>
      <c r="C1505" s="271"/>
      <c r="D1505" s="271"/>
      <c r="E1505" s="271"/>
    </row>
    <row r="1506" spans="1:5" ht="17.25" customHeight="1">
      <c r="A1506" s="270"/>
      <c r="B1506" s="270"/>
      <c r="C1506" s="271"/>
      <c r="D1506" s="271"/>
      <c r="E1506" s="271"/>
    </row>
    <row r="1507" spans="1:5" ht="17.25" customHeight="1">
      <c r="A1507" s="270"/>
      <c r="B1507" s="270"/>
      <c r="C1507" s="271"/>
      <c r="D1507" s="271"/>
      <c r="E1507" s="271"/>
    </row>
    <row r="1508" spans="1:5" ht="17.25" customHeight="1">
      <c r="A1508" s="270"/>
      <c r="B1508" s="270"/>
      <c r="C1508" s="271"/>
      <c r="D1508" s="271"/>
      <c r="E1508" s="271"/>
    </row>
    <row r="1509" spans="1:5" ht="17.25" customHeight="1">
      <c r="A1509" s="270"/>
      <c r="B1509" s="270"/>
      <c r="C1509" s="271"/>
      <c r="D1509" s="271"/>
      <c r="E1509" s="271"/>
    </row>
    <row r="1510" spans="1:5" ht="17.25" customHeight="1">
      <c r="A1510" s="270"/>
      <c r="B1510" s="270"/>
      <c r="C1510" s="271"/>
      <c r="D1510" s="271"/>
      <c r="E1510" s="271"/>
    </row>
    <row r="1511" spans="1:5" ht="17.25" customHeight="1">
      <c r="A1511" s="270"/>
      <c r="B1511" s="270"/>
      <c r="C1511" s="271"/>
      <c r="D1511" s="271"/>
      <c r="E1511" s="271"/>
    </row>
    <row r="1512" spans="1:5" ht="17.25" customHeight="1">
      <c r="A1512" s="270"/>
      <c r="B1512" s="270"/>
      <c r="C1512" s="271"/>
      <c r="D1512" s="271"/>
      <c r="E1512" s="271"/>
    </row>
    <row r="1513" spans="1:5" ht="17.25" customHeight="1">
      <c r="A1513" s="270"/>
      <c r="B1513" s="270"/>
      <c r="C1513" s="271"/>
      <c r="D1513" s="271"/>
      <c r="E1513" s="271"/>
    </row>
    <row r="1514" spans="1:5" ht="17.25" customHeight="1">
      <c r="A1514" s="270"/>
      <c r="B1514" s="270"/>
      <c r="C1514" s="271"/>
      <c r="D1514" s="271"/>
      <c r="E1514" s="271"/>
    </row>
    <row r="1515" spans="1:5" ht="17.25" customHeight="1">
      <c r="A1515" s="270"/>
      <c r="B1515" s="270"/>
      <c r="C1515" s="271"/>
      <c r="D1515" s="271"/>
      <c r="E1515" s="271"/>
    </row>
    <row r="1516" spans="1:5" ht="17.25" customHeight="1">
      <c r="A1516" s="270"/>
      <c r="B1516" s="270"/>
      <c r="C1516" s="271"/>
      <c r="D1516" s="271"/>
      <c r="E1516" s="272"/>
    </row>
    <row r="1517" spans="1:5" ht="17.25" customHeight="1">
      <c r="A1517" s="270"/>
      <c r="B1517" s="270"/>
      <c r="C1517" s="271"/>
      <c r="D1517" s="271"/>
      <c r="E1517" s="272"/>
    </row>
    <row r="1518" spans="1:5" ht="17.25" customHeight="1">
      <c r="A1518" s="270"/>
      <c r="B1518" s="270"/>
      <c r="C1518" s="271"/>
      <c r="D1518" s="271"/>
      <c r="E1518" s="272"/>
    </row>
    <row r="1519" spans="1:5" ht="17.25" customHeight="1">
      <c r="A1519" s="270"/>
      <c r="B1519" s="270"/>
      <c r="C1519" s="271"/>
      <c r="D1519" s="271"/>
      <c r="E1519" s="272"/>
    </row>
    <row r="1520" spans="1:5" ht="17.25" customHeight="1">
      <c r="A1520" s="270"/>
      <c r="B1520" s="270"/>
      <c r="C1520" s="271"/>
      <c r="D1520" s="271"/>
      <c r="E1520" s="272"/>
    </row>
    <row r="1521" spans="1:5" ht="17.25" customHeight="1">
      <c r="A1521" s="270"/>
      <c r="B1521" s="270"/>
      <c r="C1521" s="271"/>
      <c r="D1521" s="271"/>
      <c r="E1521" s="272"/>
    </row>
    <row r="1522" spans="1:5" ht="17.25" customHeight="1">
      <c r="A1522" s="270"/>
      <c r="B1522" s="270"/>
      <c r="C1522" s="271"/>
      <c r="D1522" s="271"/>
      <c r="E1522" s="272"/>
    </row>
    <row r="1523" spans="1:5" ht="17.25" customHeight="1">
      <c r="A1523" s="270"/>
      <c r="B1523" s="270"/>
      <c r="C1523" s="271"/>
      <c r="D1523" s="271"/>
      <c r="E1523" s="272"/>
    </row>
    <row r="1524" spans="1:5" ht="17.25" customHeight="1">
      <c r="A1524" s="270"/>
      <c r="B1524" s="270"/>
      <c r="C1524" s="271"/>
      <c r="D1524" s="271"/>
      <c r="E1524" s="272"/>
    </row>
    <row r="1525" spans="1:5" ht="17.25" customHeight="1">
      <c r="A1525" s="270"/>
      <c r="B1525" s="270"/>
      <c r="C1525" s="271"/>
      <c r="D1525" s="271"/>
      <c r="E1525" s="272"/>
    </row>
    <row r="1526" spans="1:5" ht="17.25" customHeight="1">
      <c r="A1526" s="270"/>
      <c r="B1526" s="270"/>
      <c r="C1526" s="271"/>
      <c r="D1526" s="271"/>
      <c r="E1526" s="272"/>
    </row>
    <row r="1527" spans="1:5" ht="17.25" customHeight="1">
      <c r="A1527" s="270"/>
      <c r="B1527" s="270"/>
      <c r="C1527" s="271"/>
      <c r="D1527" s="271"/>
      <c r="E1527" s="272"/>
    </row>
    <row r="1528" spans="1:5" ht="17.25" customHeight="1">
      <c r="A1528" s="270"/>
      <c r="B1528" s="270"/>
      <c r="C1528" s="271"/>
      <c r="D1528" s="271"/>
      <c r="E1528" s="272"/>
    </row>
    <row r="1529" spans="1:5" ht="17.25" customHeight="1">
      <c r="A1529" s="270"/>
      <c r="B1529" s="270"/>
      <c r="C1529" s="271"/>
      <c r="D1529" s="271"/>
      <c r="E1529" s="272"/>
    </row>
    <row r="1530" spans="1:5" ht="17.25" customHeight="1">
      <c r="A1530" s="270"/>
      <c r="B1530" s="270"/>
      <c r="C1530" s="271"/>
      <c r="D1530" s="271"/>
      <c r="E1530" s="272"/>
    </row>
    <row r="1531" spans="1:5" ht="17.25" customHeight="1">
      <c r="A1531" s="270"/>
      <c r="B1531" s="270"/>
      <c r="C1531" s="271"/>
      <c r="D1531" s="271"/>
      <c r="E1531" s="272"/>
    </row>
    <row r="1532" spans="1:5" ht="17.25" customHeight="1">
      <c r="A1532" s="270"/>
      <c r="B1532" s="270"/>
      <c r="C1532" s="271"/>
      <c r="D1532" s="271"/>
      <c r="E1532" s="272"/>
    </row>
    <row r="1533" spans="1:5" ht="17.25" customHeight="1">
      <c r="A1533" s="270"/>
      <c r="B1533" s="270"/>
      <c r="C1533" s="271"/>
      <c r="D1533" s="271"/>
      <c r="E1533" s="272"/>
    </row>
    <row r="1534" spans="1:5" ht="17.25" customHeight="1">
      <c r="A1534" s="270"/>
      <c r="B1534" s="270"/>
      <c r="C1534" s="271"/>
      <c r="D1534" s="271"/>
      <c r="E1534" s="272"/>
    </row>
    <row r="1535" spans="1:5" ht="17.25" customHeight="1">
      <c r="A1535" s="270"/>
      <c r="B1535" s="270"/>
      <c r="C1535" s="271"/>
      <c r="D1535" s="271"/>
      <c r="E1535" s="272"/>
    </row>
    <row r="1536" spans="1:5" ht="17.25" customHeight="1">
      <c r="A1536" s="270"/>
      <c r="B1536" s="270"/>
      <c r="C1536" s="271"/>
      <c r="D1536" s="271"/>
      <c r="E1536" s="272"/>
    </row>
    <row r="1537" spans="1:5" ht="17.25" customHeight="1">
      <c r="A1537" s="270"/>
      <c r="B1537" s="270"/>
      <c r="C1537" s="271"/>
      <c r="D1537" s="271"/>
      <c r="E1537" s="272"/>
    </row>
    <row r="1538" spans="1:5" ht="17.25" customHeight="1">
      <c r="A1538" s="270"/>
      <c r="B1538" s="270"/>
      <c r="C1538" s="271"/>
      <c r="D1538" s="271"/>
      <c r="E1538" s="272"/>
    </row>
    <row r="1539" spans="1:5" ht="17.25" customHeight="1">
      <c r="A1539" s="270"/>
      <c r="B1539" s="270"/>
      <c r="C1539" s="271"/>
      <c r="D1539" s="271"/>
      <c r="E1539" s="272"/>
    </row>
    <row r="1540" spans="1:5" ht="17.25" customHeight="1">
      <c r="A1540" s="270"/>
      <c r="B1540" s="270"/>
      <c r="C1540" s="271"/>
      <c r="D1540" s="271"/>
      <c r="E1540" s="272"/>
    </row>
    <row r="1541" spans="1:5" ht="17.25" customHeight="1">
      <c r="A1541" s="270"/>
      <c r="B1541" s="270"/>
      <c r="C1541" s="271"/>
      <c r="D1541" s="271"/>
      <c r="E1541" s="272"/>
    </row>
    <row r="1542" spans="1:5" ht="17.25" customHeight="1">
      <c r="A1542" s="270"/>
      <c r="B1542" s="270"/>
      <c r="C1542" s="271"/>
      <c r="D1542" s="271"/>
      <c r="E1542" s="272"/>
    </row>
    <row r="1543" spans="1:5" ht="17.25" customHeight="1">
      <c r="A1543" s="270"/>
      <c r="B1543" s="270"/>
      <c r="C1543" s="271"/>
      <c r="D1543" s="271"/>
      <c r="E1543" s="272"/>
    </row>
    <row r="1544" spans="1:5" ht="17.25" customHeight="1">
      <c r="A1544" s="270"/>
      <c r="B1544" s="270"/>
      <c r="C1544" s="271"/>
      <c r="D1544" s="271"/>
      <c r="E1544" s="272"/>
    </row>
    <row r="1545" spans="1:5" ht="17.25" customHeight="1">
      <c r="A1545" s="270"/>
      <c r="B1545" s="270"/>
      <c r="C1545" s="271"/>
      <c r="D1545" s="271"/>
      <c r="E1545" s="272"/>
    </row>
    <row r="1546" spans="1:5" ht="17.25" customHeight="1">
      <c r="A1546" s="270"/>
      <c r="B1546" s="270"/>
      <c r="C1546" s="271"/>
      <c r="D1546" s="271"/>
      <c r="E1546" s="272"/>
    </row>
    <row r="1547" spans="1:5" ht="17.25" customHeight="1">
      <c r="A1547" s="270"/>
      <c r="B1547" s="270"/>
      <c r="C1547" s="271"/>
      <c r="D1547" s="271"/>
      <c r="E1547" s="272"/>
    </row>
    <row r="1548" spans="1:5" ht="17.25" customHeight="1">
      <c r="A1548" s="270"/>
      <c r="B1548" s="270"/>
      <c r="C1548" s="271"/>
      <c r="D1548" s="271"/>
      <c r="E1548" s="272"/>
    </row>
    <row r="1549" spans="1:5" ht="17.25" customHeight="1">
      <c r="A1549" s="270"/>
      <c r="B1549" s="270"/>
      <c r="C1549" s="271"/>
      <c r="D1549" s="271"/>
      <c r="E1549" s="272"/>
    </row>
    <row r="1550" spans="1:5" ht="17.25" customHeight="1">
      <c r="A1550" s="270"/>
      <c r="B1550" s="270"/>
      <c r="C1550" s="271"/>
      <c r="D1550" s="271"/>
      <c r="E1550" s="272"/>
    </row>
    <row r="1551" spans="1:5" ht="17.25" customHeight="1">
      <c r="A1551" s="270"/>
      <c r="B1551" s="270"/>
      <c r="C1551" s="271"/>
      <c r="D1551" s="271"/>
      <c r="E1551" s="272"/>
    </row>
    <row r="1552" spans="1:5" ht="17.25" customHeight="1">
      <c r="A1552" s="270"/>
      <c r="B1552" s="270"/>
      <c r="C1552" s="271"/>
      <c r="D1552" s="271"/>
      <c r="E1552" s="272"/>
    </row>
    <row r="1553" spans="1:5" ht="17.25" customHeight="1">
      <c r="A1553" s="270"/>
      <c r="B1553" s="270"/>
      <c r="C1553" s="271"/>
      <c r="D1553" s="271"/>
      <c r="E1553" s="272"/>
    </row>
    <row r="1554" spans="1:5" ht="17.25" customHeight="1">
      <c r="A1554" s="270"/>
      <c r="B1554" s="270"/>
      <c r="C1554" s="271"/>
      <c r="D1554" s="271"/>
      <c r="E1554" s="272"/>
    </row>
    <row r="1555" spans="1:5" ht="17.25" customHeight="1">
      <c r="A1555" s="270"/>
      <c r="B1555" s="270"/>
      <c r="C1555" s="271"/>
      <c r="D1555" s="271"/>
      <c r="E1555" s="272"/>
    </row>
    <row r="1556" spans="1:5" ht="17.25" customHeight="1">
      <c r="A1556" s="270"/>
      <c r="B1556" s="270"/>
      <c r="C1556" s="271"/>
      <c r="D1556" s="271"/>
      <c r="E1556" s="272"/>
    </row>
    <row r="1557" spans="1:5" ht="17.25" customHeight="1">
      <c r="A1557" s="270"/>
      <c r="B1557" s="270"/>
      <c r="C1557" s="271"/>
      <c r="D1557" s="271"/>
      <c r="E1557" s="272"/>
    </row>
    <row r="1558" spans="1:5" ht="17.25" customHeight="1">
      <c r="A1558" s="270"/>
      <c r="B1558" s="270"/>
      <c r="C1558" s="271"/>
      <c r="D1558" s="271"/>
      <c r="E1558" s="272"/>
    </row>
    <row r="1559" spans="1:5" ht="17.25" customHeight="1">
      <c r="A1559" s="270"/>
      <c r="B1559" s="270"/>
      <c r="C1559" s="271"/>
      <c r="D1559" s="271"/>
      <c r="E1559" s="272"/>
    </row>
    <row r="1560" spans="1:5" ht="17.25" customHeight="1">
      <c r="A1560" s="270"/>
      <c r="B1560" s="270"/>
      <c r="C1560" s="271"/>
      <c r="D1560" s="271"/>
      <c r="E1560" s="272"/>
    </row>
    <row r="1561" spans="1:5" ht="17.25" customHeight="1">
      <c r="A1561" s="270"/>
      <c r="B1561" s="270"/>
      <c r="C1561" s="271"/>
      <c r="D1561" s="271"/>
      <c r="E1561" s="272"/>
    </row>
    <row r="1562" spans="1:5" ht="17.25" customHeight="1">
      <c r="A1562" s="270"/>
      <c r="B1562" s="270"/>
      <c r="C1562" s="271"/>
      <c r="D1562" s="271"/>
      <c r="E1562" s="272"/>
    </row>
    <row r="1563" spans="1:5" ht="17.25" customHeight="1">
      <c r="A1563" s="270"/>
      <c r="B1563" s="270"/>
      <c r="C1563" s="271"/>
      <c r="D1563" s="271"/>
      <c r="E1563" s="272"/>
    </row>
    <row r="1564" spans="1:5" ht="17.25" customHeight="1">
      <c r="A1564" s="270"/>
      <c r="B1564" s="270"/>
      <c r="C1564" s="271"/>
      <c r="D1564" s="271"/>
      <c r="E1564" s="272"/>
    </row>
    <row r="1565" spans="1:5" ht="17.25" customHeight="1">
      <c r="A1565" s="270"/>
      <c r="B1565" s="270"/>
      <c r="C1565" s="271"/>
      <c r="D1565" s="271"/>
      <c r="E1565" s="272"/>
    </row>
    <row r="1566" spans="1:5" ht="17.25" customHeight="1">
      <c r="A1566" s="270"/>
      <c r="B1566" s="270"/>
      <c r="C1566" s="271"/>
      <c r="D1566" s="271"/>
      <c r="E1566" s="272"/>
    </row>
    <row r="1567" spans="1:5" ht="17.25" customHeight="1">
      <c r="A1567" s="270"/>
      <c r="B1567" s="270"/>
      <c r="C1567" s="271"/>
      <c r="D1567" s="271"/>
      <c r="E1567" s="272"/>
    </row>
    <row r="1568" spans="1:5" ht="17.25" customHeight="1">
      <c r="A1568" s="270"/>
      <c r="B1568" s="270"/>
      <c r="C1568" s="271"/>
      <c r="D1568" s="271"/>
      <c r="E1568" s="272"/>
    </row>
    <row r="1569" spans="1:5" ht="17.25" customHeight="1">
      <c r="A1569" s="270"/>
      <c r="B1569" s="270"/>
      <c r="C1569" s="271"/>
      <c r="D1569" s="271"/>
      <c r="E1569" s="272"/>
    </row>
    <row r="1570" spans="1:5" ht="17.25" customHeight="1">
      <c r="A1570" s="270"/>
      <c r="B1570" s="270"/>
      <c r="C1570" s="271"/>
      <c r="D1570" s="271"/>
      <c r="E1570" s="272"/>
    </row>
    <row r="1571" spans="1:5" ht="17.25" customHeight="1">
      <c r="A1571" s="270"/>
      <c r="B1571" s="270"/>
      <c r="C1571" s="271"/>
      <c r="D1571" s="271"/>
      <c r="E1571" s="272"/>
    </row>
    <row r="1572" spans="1:5" ht="17.25" customHeight="1">
      <c r="A1572" s="270"/>
      <c r="B1572" s="270"/>
      <c r="C1572" s="271"/>
      <c r="D1572" s="271"/>
      <c r="E1572" s="272"/>
    </row>
    <row r="1573" spans="1:5" ht="17.25" customHeight="1">
      <c r="A1573" s="270"/>
      <c r="B1573" s="270"/>
      <c r="C1573" s="271"/>
      <c r="D1573" s="271"/>
      <c r="E1573" s="272"/>
    </row>
    <row r="1574" spans="1:5" ht="17.25" customHeight="1">
      <c r="A1574" s="270"/>
      <c r="B1574" s="270"/>
      <c r="C1574" s="271"/>
      <c r="D1574" s="271"/>
      <c r="E1574" s="272"/>
    </row>
    <row r="1575" spans="1:5" ht="17.25" customHeight="1">
      <c r="A1575" s="270"/>
      <c r="B1575" s="270"/>
      <c r="C1575" s="271"/>
      <c r="D1575" s="271"/>
      <c r="E1575" s="272"/>
    </row>
    <row r="1576" spans="1:5" ht="17.25" customHeight="1">
      <c r="A1576" s="270"/>
      <c r="B1576" s="270"/>
      <c r="C1576" s="271"/>
      <c r="D1576" s="271"/>
      <c r="E1576" s="272"/>
    </row>
    <row r="1577" spans="1:5" ht="17.25" customHeight="1">
      <c r="A1577" s="270"/>
      <c r="B1577" s="270"/>
      <c r="C1577" s="271"/>
      <c r="D1577" s="271"/>
      <c r="E1577" s="272"/>
    </row>
    <row r="1578" spans="1:5" ht="17.25" customHeight="1">
      <c r="A1578" s="270"/>
      <c r="B1578" s="270"/>
      <c r="C1578" s="271"/>
      <c r="D1578" s="271"/>
      <c r="E1578" s="272"/>
    </row>
    <row r="1579" spans="1:5" ht="17.25" customHeight="1">
      <c r="A1579" s="270"/>
      <c r="B1579" s="270"/>
      <c r="C1579" s="271"/>
      <c r="D1579" s="271"/>
      <c r="E1579" s="272"/>
    </row>
    <row r="1580" spans="1:5" ht="17.25" customHeight="1">
      <c r="A1580" s="270"/>
      <c r="B1580" s="270"/>
      <c r="C1580" s="271"/>
      <c r="D1580" s="271"/>
      <c r="E1580" s="272"/>
    </row>
    <row r="1581" spans="1:5" ht="17.25" customHeight="1">
      <c r="A1581" s="270"/>
      <c r="B1581" s="270"/>
      <c r="C1581" s="271"/>
      <c r="D1581" s="271"/>
      <c r="E1581" s="272"/>
    </row>
    <row r="1582" spans="1:5" ht="17.25" customHeight="1">
      <c r="A1582" s="270"/>
      <c r="B1582" s="270"/>
      <c r="C1582" s="271"/>
      <c r="D1582" s="271"/>
      <c r="E1582" s="272"/>
    </row>
    <row r="1583" spans="1:5" ht="17.25" customHeight="1">
      <c r="A1583" s="270"/>
      <c r="B1583" s="270"/>
      <c r="C1583" s="271"/>
      <c r="D1583" s="271"/>
      <c r="E1583" s="272"/>
    </row>
    <row r="1584" spans="1:5" ht="17.25" customHeight="1">
      <c r="A1584" s="270"/>
      <c r="B1584" s="270"/>
      <c r="C1584" s="271"/>
      <c r="D1584" s="271"/>
      <c r="E1584" s="272"/>
    </row>
    <row r="1585" spans="1:5" ht="17.25" customHeight="1">
      <c r="A1585" s="270"/>
      <c r="B1585" s="270"/>
      <c r="C1585" s="271"/>
      <c r="D1585" s="271"/>
      <c r="E1585" s="272"/>
    </row>
    <row r="1586" spans="1:5" ht="17.25" customHeight="1">
      <c r="A1586" s="270"/>
      <c r="B1586" s="270"/>
      <c r="C1586" s="271"/>
      <c r="D1586" s="271"/>
      <c r="E1586" s="272"/>
    </row>
    <row r="1587" spans="1:5" ht="17.25" customHeight="1">
      <c r="A1587" s="270"/>
      <c r="B1587" s="270"/>
      <c r="C1587" s="271"/>
      <c r="D1587" s="271"/>
      <c r="E1587" s="272"/>
    </row>
    <row r="1588" spans="1:5" ht="17.25" customHeight="1">
      <c r="A1588" s="270"/>
      <c r="B1588" s="270"/>
      <c r="C1588" s="271"/>
      <c r="D1588" s="271"/>
      <c r="E1588" s="272"/>
    </row>
    <row r="1589" spans="1:5" ht="17.25" customHeight="1">
      <c r="A1589" s="270"/>
      <c r="B1589" s="270"/>
      <c r="C1589" s="271"/>
      <c r="D1589" s="271"/>
      <c r="E1589" s="272"/>
    </row>
    <row r="1590" spans="1:5" ht="17.25" customHeight="1">
      <c r="A1590" s="270"/>
      <c r="B1590" s="270"/>
      <c r="C1590" s="271"/>
      <c r="D1590" s="271"/>
      <c r="E1590" s="272"/>
    </row>
    <row r="1591" spans="1:5" ht="17.25" customHeight="1">
      <c r="A1591" s="270"/>
      <c r="B1591" s="270"/>
      <c r="C1591" s="271"/>
      <c r="D1591" s="271"/>
      <c r="E1591" s="272"/>
    </row>
    <row r="1592" spans="1:5" ht="17.25" customHeight="1">
      <c r="A1592" s="270"/>
      <c r="B1592" s="270"/>
      <c r="C1592" s="271"/>
      <c r="D1592" s="271"/>
      <c r="E1592" s="272"/>
    </row>
    <row r="1593" spans="1:5" ht="17.25" customHeight="1">
      <c r="A1593" s="270"/>
      <c r="B1593" s="270"/>
      <c r="C1593" s="271"/>
      <c r="D1593" s="271"/>
      <c r="E1593" s="272"/>
    </row>
    <row r="1594" spans="1:5" ht="17.25" customHeight="1">
      <c r="A1594" s="270"/>
      <c r="B1594" s="270"/>
      <c r="C1594" s="271"/>
      <c r="D1594" s="271"/>
      <c r="E1594" s="272"/>
    </row>
    <row r="1595" spans="1:5" ht="17.25" customHeight="1">
      <c r="A1595" s="270"/>
      <c r="B1595" s="270"/>
      <c r="C1595" s="271"/>
      <c r="D1595" s="271"/>
      <c r="E1595" s="272"/>
    </row>
    <row r="1596" spans="1:5" ht="17.25" customHeight="1">
      <c r="A1596" s="270"/>
      <c r="B1596" s="270"/>
      <c r="C1596" s="271"/>
      <c r="D1596" s="271"/>
      <c r="E1596" s="272"/>
    </row>
    <row r="1597" spans="1:5" ht="17.25" customHeight="1">
      <c r="A1597" s="270"/>
      <c r="B1597" s="270"/>
      <c r="C1597" s="271"/>
      <c r="D1597" s="271"/>
      <c r="E1597" s="272"/>
    </row>
    <row r="1598" spans="1:5" ht="17.25" customHeight="1">
      <c r="A1598" s="270"/>
      <c r="B1598" s="270"/>
      <c r="C1598" s="271"/>
      <c r="D1598" s="271"/>
      <c r="E1598" s="272"/>
    </row>
    <row r="1599" spans="1:5" ht="17.25" customHeight="1">
      <c r="A1599" s="270"/>
      <c r="B1599" s="270"/>
      <c r="C1599" s="271"/>
      <c r="D1599" s="271"/>
      <c r="E1599" s="272"/>
    </row>
    <row r="1600" spans="1:5" ht="17.25" customHeight="1">
      <c r="A1600" s="270"/>
      <c r="B1600" s="270"/>
      <c r="C1600" s="271"/>
      <c r="D1600" s="271"/>
      <c r="E1600" s="272"/>
    </row>
    <row r="1601" spans="1:5" ht="17.25" customHeight="1">
      <c r="A1601" s="270"/>
      <c r="B1601" s="270"/>
      <c r="C1601" s="271"/>
      <c r="D1601" s="271"/>
      <c r="E1601" s="272"/>
    </row>
    <row r="1602" spans="1:5" ht="17.25" customHeight="1">
      <c r="A1602" s="270"/>
      <c r="B1602" s="270"/>
      <c r="C1602" s="271"/>
      <c r="D1602" s="271"/>
      <c r="E1602" s="272"/>
    </row>
    <row r="1603" spans="1:5" ht="17.25" customHeight="1">
      <c r="A1603" s="270"/>
      <c r="B1603" s="270"/>
      <c r="C1603" s="271"/>
      <c r="D1603" s="271"/>
      <c r="E1603" s="272"/>
    </row>
    <row r="1604" spans="1:5" ht="17.25" customHeight="1">
      <c r="A1604" s="270"/>
      <c r="B1604" s="270"/>
      <c r="C1604" s="271"/>
      <c r="D1604" s="271"/>
      <c r="E1604" s="272"/>
    </row>
    <row r="1605" spans="1:5" ht="17.25" customHeight="1">
      <c r="A1605" s="270"/>
      <c r="B1605" s="270"/>
      <c r="C1605" s="271"/>
      <c r="D1605" s="271"/>
      <c r="E1605" s="272"/>
    </row>
    <row r="1606" spans="1:5" ht="17.25" customHeight="1">
      <c r="A1606" s="270"/>
      <c r="B1606" s="270"/>
      <c r="C1606" s="271"/>
      <c r="D1606" s="271"/>
      <c r="E1606" s="272"/>
    </row>
    <row r="1607" spans="1:5" ht="17.25" customHeight="1">
      <c r="A1607" s="270"/>
      <c r="B1607" s="270"/>
      <c r="C1607" s="271"/>
      <c r="D1607" s="271"/>
      <c r="E1607" s="272"/>
    </row>
    <row r="1608" spans="1:5" ht="17.25" customHeight="1">
      <c r="A1608" s="270"/>
      <c r="B1608" s="270"/>
      <c r="C1608" s="271"/>
      <c r="D1608" s="271"/>
      <c r="E1608" s="272"/>
    </row>
    <row r="1609" spans="1:5" ht="17.25" customHeight="1">
      <c r="A1609" s="270"/>
      <c r="B1609" s="270"/>
      <c r="C1609" s="271"/>
      <c r="D1609" s="271"/>
      <c r="E1609" s="272"/>
    </row>
    <row r="1610" spans="1:5" ht="17.25" customHeight="1">
      <c r="A1610" s="270"/>
      <c r="B1610" s="270"/>
      <c r="C1610" s="271"/>
      <c r="D1610" s="271"/>
      <c r="E1610" s="272"/>
    </row>
    <row r="1611" spans="1:5" ht="17.25" customHeight="1">
      <c r="A1611" s="270"/>
      <c r="B1611" s="270"/>
      <c r="C1611" s="271"/>
      <c r="D1611" s="271"/>
      <c r="E1611" s="272"/>
    </row>
    <row r="1612" spans="1:5" ht="17.25" customHeight="1">
      <c r="A1612" s="270"/>
      <c r="B1612" s="270"/>
      <c r="C1612" s="271"/>
      <c r="D1612" s="271"/>
      <c r="E1612" s="272"/>
    </row>
    <row r="1613" spans="1:5" ht="17.25" customHeight="1">
      <c r="A1613" s="270"/>
      <c r="B1613" s="270"/>
      <c r="C1613" s="271"/>
      <c r="D1613" s="271"/>
      <c r="E1613" s="272"/>
    </row>
    <row r="1614" spans="1:5" ht="17.25" customHeight="1">
      <c r="A1614" s="270"/>
      <c r="B1614" s="270"/>
      <c r="C1614" s="271"/>
      <c r="D1614" s="271"/>
      <c r="E1614" s="272"/>
    </row>
    <row r="1615" spans="1:5" ht="17.25" customHeight="1">
      <c r="A1615" s="270"/>
      <c r="B1615" s="270"/>
      <c r="C1615" s="271"/>
      <c r="D1615" s="271"/>
      <c r="E1615" s="272"/>
    </row>
    <row r="1616" spans="1:5" ht="17.25" customHeight="1">
      <c r="A1616" s="270"/>
      <c r="B1616" s="270"/>
      <c r="C1616" s="271"/>
      <c r="D1616" s="271"/>
      <c r="E1616" s="272"/>
    </row>
    <row r="1617" spans="1:5" ht="17.25" customHeight="1">
      <c r="A1617" s="270"/>
      <c r="B1617" s="270"/>
      <c r="C1617" s="271"/>
      <c r="D1617" s="271"/>
      <c r="E1617" s="272"/>
    </row>
    <row r="1618" spans="1:5" ht="17.25" customHeight="1">
      <c r="A1618" s="270"/>
      <c r="B1618" s="270"/>
      <c r="C1618" s="271"/>
      <c r="D1618" s="271"/>
      <c r="E1618" s="272"/>
    </row>
    <row r="1619" spans="1:5" ht="17.25" customHeight="1">
      <c r="A1619" s="270"/>
      <c r="B1619" s="270"/>
      <c r="C1619" s="271"/>
      <c r="D1619" s="271"/>
      <c r="E1619" s="272"/>
    </row>
    <row r="1620" spans="1:5" ht="17.25" customHeight="1">
      <c r="A1620" s="270"/>
      <c r="B1620" s="270"/>
      <c r="C1620" s="271"/>
      <c r="D1620" s="271"/>
      <c r="E1620" s="272"/>
    </row>
    <row r="1621" spans="1:5" ht="17.25" customHeight="1">
      <c r="A1621" s="270"/>
      <c r="B1621" s="270"/>
      <c r="C1621" s="271"/>
      <c r="D1621" s="271"/>
      <c r="E1621" s="272"/>
    </row>
    <row r="1622" spans="1:5" ht="17.25" customHeight="1">
      <c r="A1622" s="270"/>
      <c r="B1622" s="270"/>
      <c r="C1622" s="271"/>
      <c r="D1622" s="271"/>
      <c r="E1622" s="272"/>
    </row>
    <row r="1623" spans="1:5" ht="17.25" customHeight="1">
      <c r="A1623" s="270"/>
      <c r="B1623" s="270"/>
      <c r="C1623" s="271"/>
      <c r="D1623" s="271"/>
      <c r="E1623" s="272"/>
    </row>
    <row r="1624" spans="1:5" ht="17.25" customHeight="1">
      <c r="A1624" s="270"/>
      <c r="B1624" s="270"/>
      <c r="C1624" s="271"/>
      <c r="D1624" s="271"/>
      <c r="E1624" s="272"/>
    </row>
    <row r="1625" spans="1:5" ht="17.25" customHeight="1">
      <c r="A1625" s="270"/>
      <c r="B1625" s="270"/>
      <c r="C1625" s="271"/>
      <c r="D1625" s="271"/>
      <c r="E1625" s="272"/>
    </row>
    <row r="1626" spans="1:5" ht="17.25" customHeight="1">
      <c r="A1626" s="270"/>
      <c r="B1626" s="270"/>
      <c r="C1626" s="271"/>
      <c r="D1626" s="271"/>
      <c r="E1626" s="272"/>
    </row>
    <row r="1627" spans="1:5" ht="17.25" customHeight="1">
      <c r="A1627" s="270"/>
      <c r="B1627" s="270"/>
      <c r="C1627" s="271"/>
      <c r="D1627" s="271"/>
      <c r="E1627" s="272"/>
    </row>
    <row r="1628" spans="1:5" ht="17.25" customHeight="1">
      <c r="A1628" s="270"/>
      <c r="B1628" s="270"/>
      <c r="C1628" s="271"/>
      <c r="D1628" s="271"/>
      <c r="E1628" s="272"/>
    </row>
    <row r="1629" spans="1:5" ht="17.25" customHeight="1">
      <c r="A1629" s="270"/>
      <c r="B1629" s="270"/>
      <c r="C1629" s="271"/>
      <c r="D1629" s="271"/>
      <c r="E1629" s="272"/>
    </row>
    <row r="1630" spans="1:5" ht="17.25" customHeight="1">
      <c r="A1630" s="270"/>
      <c r="B1630" s="270"/>
      <c r="C1630" s="271"/>
      <c r="D1630" s="271"/>
      <c r="E1630" s="272"/>
    </row>
    <row r="1631" spans="1:5" ht="17.25" customHeight="1">
      <c r="A1631" s="270"/>
      <c r="B1631" s="270"/>
      <c r="C1631" s="271"/>
      <c r="D1631" s="271"/>
      <c r="E1631" s="272"/>
    </row>
    <row r="1632" spans="1:5" ht="17.25" customHeight="1">
      <c r="A1632" s="270"/>
      <c r="B1632" s="270"/>
      <c r="C1632" s="271"/>
      <c r="D1632" s="271"/>
      <c r="E1632" s="272"/>
    </row>
    <row r="1633" spans="1:5" ht="17.25" customHeight="1">
      <c r="A1633" s="270"/>
      <c r="B1633" s="270"/>
      <c r="C1633" s="271"/>
      <c r="D1633" s="271"/>
      <c r="E1633" s="272"/>
    </row>
    <row r="1634" spans="1:5" ht="17.25" customHeight="1">
      <c r="A1634" s="270"/>
      <c r="B1634" s="270"/>
      <c r="C1634" s="271"/>
      <c r="D1634" s="271"/>
      <c r="E1634" s="272"/>
    </row>
    <row r="1635" spans="1:5" ht="17.25" customHeight="1">
      <c r="A1635" s="270"/>
      <c r="B1635" s="270"/>
      <c r="C1635" s="271"/>
      <c r="D1635" s="271"/>
      <c r="E1635" s="272"/>
    </row>
    <row r="1636" spans="1:5" ht="17.25" customHeight="1">
      <c r="A1636" s="270"/>
      <c r="B1636" s="270"/>
      <c r="C1636" s="271"/>
      <c r="D1636" s="271"/>
      <c r="E1636" s="272"/>
    </row>
    <row r="1637" spans="1:5" ht="17.25" customHeight="1">
      <c r="A1637" s="270"/>
      <c r="B1637" s="270"/>
      <c r="C1637" s="271"/>
      <c r="D1637" s="271"/>
      <c r="E1637" s="272"/>
    </row>
    <row r="1638" spans="1:5" ht="17.25" customHeight="1">
      <c r="A1638" s="270"/>
      <c r="B1638" s="270"/>
      <c r="C1638" s="271"/>
      <c r="D1638" s="271"/>
      <c r="E1638" s="272"/>
    </row>
    <row r="1639" spans="1:5" ht="17.25" customHeight="1">
      <c r="A1639" s="270"/>
      <c r="B1639" s="270"/>
      <c r="C1639" s="271"/>
      <c r="D1639" s="271"/>
      <c r="E1639" s="272"/>
    </row>
    <row r="1640" spans="1:5" ht="17.25" customHeight="1">
      <c r="A1640" s="270"/>
      <c r="B1640" s="270"/>
      <c r="C1640" s="271"/>
      <c r="D1640" s="271"/>
      <c r="E1640" s="272"/>
    </row>
    <row r="1641" spans="1:5" ht="17.25" customHeight="1">
      <c r="A1641" s="270"/>
      <c r="B1641" s="270"/>
      <c r="C1641" s="271"/>
      <c r="D1641" s="271"/>
      <c r="E1641" s="272"/>
    </row>
    <row r="1642" spans="1:5" ht="17.25" customHeight="1">
      <c r="A1642" s="270"/>
      <c r="B1642" s="270"/>
      <c r="C1642" s="271"/>
      <c r="D1642" s="271"/>
      <c r="E1642" s="272"/>
    </row>
    <row r="1643" spans="1:5" ht="17.25" customHeight="1">
      <c r="A1643" s="270"/>
      <c r="B1643" s="270"/>
      <c r="C1643" s="271"/>
      <c r="D1643" s="271"/>
      <c r="E1643" s="272"/>
    </row>
    <row r="1644" spans="1:5" ht="17.25" customHeight="1">
      <c r="A1644" s="270"/>
      <c r="B1644" s="270"/>
      <c r="C1644" s="271"/>
      <c r="D1644" s="271"/>
      <c r="E1644" s="272"/>
    </row>
    <row r="1645" spans="1:5" ht="17.25" customHeight="1">
      <c r="A1645" s="270"/>
      <c r="B1645" s="270"/>
      <c r="C1645" s="271"/>
      <c r="D1645" s="271"/>
      <c r="E1645" s="272"/>
    </row>
    <row r="1646" spans="1:5" ht="17.25" customHeight="1">
      <c r="A1646" s="270"/>
      <c r="B1646" s="270"/>
      <c r="C1646" s="271"/>
      <c r="D1646" s="271"/>
      <c r="E1646" s="272"/>
    </row>
    <row r="1647" spans="1:5" ht="17.25" customHeight="1">
      <c r="A1647" s="270"/>
      <c r="B1647" s="270"/>
      <c r="C1647" s="271"/>
      <c r="D1647" s="271"/>
      <c r="E1647" s="272"/>
    </row>
    <row r="1648" spans="1:5" ht="17.25" customHeight="1">
      <c r="A1648" s="270"/>
      <c r="B1648" s="270"/>
      <c r="C1648" s="271"/>
      <c r="D1648" s="271"/>
      <c r="E1648" s="272"/>
    </row>
    <row r="1649" spans="1:5" ht="17.25" customHeight="1">
      <c r="A1649" s="270"/>
      <c r="B1649" s="270"/>
      <c r="C1649" s="271"/>
      <c r="D1649" s="271"/>
      <c r="E1649" s="272"/>
    </row>
    <row r="1650" spans="1:5" ht="17.25" customHeight="1">
      <c r="A1650" s="270"/>
      <c r="B1650" s="270"/>
      <c r="C1650" s="271"/>
      <c r="D1650" s="271"/>
      <c r="E1650" s="272"/>
    </row>
    <row r="1651" spans="1:5" ht="17.25" customHeight="1">
      <c r="A1651" s="270"/>
      <c r="B1651" s="270"/>
      <c r="C1651" s="271"/>
      <c r="D1651" s="271"/>
      <c r="E1651" s="272"/>
    </row>
    <row r="1652" spans="1:5" ht="17.25" customHeight="1">
      <c r="A1652" s="270"/>
      <c r="B1652" s="270"/>
      <c r="C1652" s="271"/>
      <c r="D1652" s="271"/>
      <c r="E1652" s="272"/>
    </row>
    <row r="1653" spans="1:5" ht="17.25" customHeight="1">
      <c r="A1653" s="270"/>
      <c r="B1653" s="270"/>
      <c r="C1653" s="271"/>
      <c r="D1653" s="271"/>
      <c r="E1653" s="272"/>
    </row>
    <row r="1654" spans="1:5" ht="17.25" customHeight="1">
      <c r="A1654" s="270"/>
      <c r="B1654" s="270"/>
      <c r="C1654" s="271"/>
      <c r="D1654" s="271"/>
      <c r="E1654" s="272"/>
    </row>
    <row r="1655" spans="1:5" ht="17.25" customHeight="1">
      <c r="A1655" s="270"/>
      <c r="B1655" s="270"/>
      <c r="C1655" s="271"/>
      <c r="D1655" s="271"/>
      <c r="E1655" s="272"/>
    </row>
    <row r="1656" spans="1:5" ht="17.25" customHeight="1">
      <c r="A1656" s="270"/>
      <c r="B1656" s="270"/>
      <c r="C1656" s="271"/>
      <c r="D1656" s="271"/>
      <c r="E1656" s="272"/>
    </row>
    <row r="1657" spans="1:5" ht="17.25" customHeight="1">
      <c r="A1657" s="270"/>
      <c r="B1657" s="270"/>
      <c r="C1657" s="271"/>
      <c r="D1657" s="271"/>
      <c r="E1657" s="272"/>
    </row>
    <row r="1658" spans="1:5" ht="17.25" customHeight="1">
      <c r="A1658" s="270"/>
      <c r="B1658" s="270"/>
      <c r="C1658" s="271"/>
      <c r="D1658" s="271"/>
      <c r="E1658" s="272"/>
    </row>
    <row r="1659" spans="1:5" ht="17.25" customHeight="1">
      <c r="A1659" s="270"/>
      <c r="B1659" s="270"/>
      <c r="C1659" s="271"/>
      <c r="D1659" s="271"/>
      <c r="E1659" s="272"/>
    </row>
    <row r="1660" spans="1:5" ht="17.25" customHeight="1">
      <c r="A1660" s="270"/>
      <c r="B1660" s="270"/>
      <c r="C1660" s="271"/>
      <c r="D1660" s="271"/>
      <c r="E1660" s="272"/>
    </row>
    <row r="1661" spans="1:5" ht="17.25" customHeight="1">
      <c r="A1661" s="270"/>
      <c r="B1661" s="270"/>
      <c r="C1661" s="271"/>
      <c r="D1661" s="271"/>
      <c r="E1661" s="272"/>
    </row>
    <row r="1662" spans="1:5" ht="17.25" customHeight="1">
      <c r="A1662" s="270"/>
      <c r="B1662" s="270"/>
      <c r="C1662" s="271"/>
      <c r="D1662" s="271"/>
      <c r="E1662" s="272"/>
    </row>
    <row r="1663" spans="1:5" ht="17.25" customHeight="1">
      <c r="A1663" s="270"/>
      <c r="B1663" s="270"/>
      <c r="C1663" s="271"/>
      <c r="D1663" s="271"/>
      <c r="E1663" s="272"/>
    </row>
    <row r="1664" spans="1:5" ht="17.25" customHeight="1">
      <c r="A1664" s="270"/>
      <c r="B1664" s="270"/>
      <c r="C1664" s="271"/>
      <c r="D1664" s="271"/>
      <c r="E1664" s="272"/>
    </row>
    <row r="1665" spans="1:5" ht="17.25" customHeight="1">
      <c r="A1665" s="270"/>
      <c r="B1665" s="270"/>
      <c r="C1665" s="271"/>
      <c r="D1665" s="271"/>
      <c r="E1665" s="272"/>
    </row>
    <row r="1666" spans="1:5" ht="17.25" customHeight="1">
      <c r="A1666" s="270"/>
      <c r="B1666" s="270"/>
      <c r="C1666" s="271"/>
      <c r="D1666" s="271"/>
      <c r="E1666" s="272"/>
    </row>
    <row r="1667" spans="1:5" ht="17.25" customHeight="1">
      <c r="A1667" s="270"/>
      <c r="B1667" s="270"/>
      <c r="C1667" s="271"/>
      <c r="D1667" s="271"/>
      <c r="E1667" s="272"/>
    </row>
    <row r="1668" spans="1:5" ht="17.25" customHeight="1">
      <c r="A1668" s="270"/>
      <c r="B1668" s="270"/>
      <c r="C1668" s="271"/>
      <c r="D1668" s="271"/>
      <c r="E1668" s="272"/>
    </row>
    <row r="1669" spans="1:5" ht="17.25" customHeight="1">
      <c r="A1669" s="270"/>
      <c r="B1669" s="270"/>
      <c r="C1669" s="271"/>
      <c r="D1669" s="271"/>
      <c r="E1669" s="272"/>
    </row>
    <row r="1670" spans="1:5" ht="17.25" customHeight="1">
      <c r="A1670" s="270"/>
      <c r="B1670" s="270"/>
      <c r="C1670" s="271"/>
      <c r="D1670" s="271"/>
      <c r="E1670" s="272"/>
    </row>
    <row r="1671" spans="1:5" ht="17.25" customHeight="1">
      <c r="A1671" s="270"/>
      <c r="B1671" s="270"/>
      <c r="C1671" s="271"/>
      <c r="D1671" s="271"/>
      <c r="E1671" s="272"/>
    </row>
    <row r="1672" spans="1:5" ht="17.25" customHeight="1">
      <c r="A1672" s="270"/>
      <c r="B1672" s="270"/>
      <c r="C1672" s="271"/>
      <c r="D1672" s="271"/>
      <c r="E1672" s="272"/>
    </row>
    <row r="1673" spans="1:5" ht="17.25" customHeight="1">
      <c r="A1673" s="270"/>
      <c r="B1673" s="270"/>
      <c r="C1673" s="271"/>
      <c r="D1673" s="271"/>
      <c r="E1673" s="272"/>
    </row>
    <row r="1674" spans="1:5" ht="17.25" customHeight="1">
      <c r="A1674" s="270"/>
      <c r="B1674" s="270"/>
      <c r="C1674" s="271"/>
      <c r="D1674" s="271"/>
      <c r="E1674" s="272"/>
    </row>
    <row r="1675" spans="1:5" ht="17.25" customHeight="1">
      <c r="A1675" s="270"/>
      <c r="B1675" s="270"/>
      <c r="C1675" s="271"/>
      <c r="D1675" s="271"/>
      <c r="E1675" s="272"/>
    </row>
    <row r="1676" spans="1:5" ht="17.25" customHeight="1">
      <c r="A1676" s="270"/>
      <c r="B1676" s="270"/>
      <c r="C1676" s="271"/>
      <c r="D1676" s="271"/>
      <c r="E1676" s="272"/>
    </row>
    <row r="1677" spans="1:5" ht="17.25" customHeight="1">
      <c r="A1677" s="270"/>
      <c r="B1677" s="270"/>
      <c r="C1677" s="271"/>
      <c r="D1677" s="271"/>
      <c r="E1677" s="272"/>
    </row>
    <row r="1678" spans="1:5" ht="17.25" customHeight="1">
      <c r="A1678" s="270"/>
      <c r="B1678" s="270"/>
      <c r="C1678" s="271"/>
      <c r="D1678" s="271"/>
      <c r="E1678" s="272"/>
    </row>
    <row r="1679" spans="1:5" ht="17.25" customHeight="1">
      <c r="A1679" s="270"/>
      <c r="B1679" s="270"/>
      <c r="C1679" s="271"/>
      <c r="D1679" s="271"/>
      <c r="E1679" s="272"/>
    </row>
    <row r="1680" spans="1:5" ht="17.25" customHeight="1">
      <c r="A1680" s="270"/>
      <c r="B1680" s="270"/>
      <c r="C1680" s="271"/>
      <c r="D1680" s="271"/>
      <c r="E1680" s="272"/>
    </row>
    <row r="1681" spans="1:5" ht="17.25" customHeight="1">
      <c r="A1681" s="270"/>
      <c r="B1681" s="270"/>
      <c r="C1681" s="271"/>
      <c r="D1681" s="271"/>
      <c r="E1681" s="272"/>
    </row>
    <row r="1682" spans="1:5" ht="17.25" customHeight="1">
      <c r="A1682" s="270"/>
      <c r="B1682" s="270"/>
      <c r="C1682" s="271"/>
      <c r="D1682" s="271"/>
      <c r="E1682" s="272"/>
    </row>
    <row r="1683" spans="1:5" ht="17.25" customHeight="1">
      <c r="A1683" s="270"/>
      <c r="B1683" s="270"/>
      <c r="C1683" s="271"/>
      <c r="D1683" s="271"/>
      <c r="E1683" s="272"/>
    </row>
    <row r="1684" spans="1:5" ht="17.25" customHeight="1">
      <c r="A1684" s="270"/>
      <c r="B1684" s="270"/>
      <c r="C1684" s="271"/>
      <c r="D1684" s="271"/>
      <c r="E1684" s="272"/>
    </row>
    <row r="1685" spans="1:5" ht="17.25" customHeight="1">
      <c r="A1685" s="270"/>
      <c r="B1685" s="270"/>
      <c r="C1685" s="271"/>
      <c r="D1685" s="271"/>
      <c r="E1685" s="272"/>
    </row>
    <row r="1686" spans="1:5" ht="17.25" customHeight="1">
      <c r="A1686" s="270"/>
      <c r="B1686" s="270"/>
      <c r="C1686" s="271"/>
      <c r="D1686" s="271"/>
      <c r="E1686" s="272"/>
    </row>
    <row r="1687" spans="1:5" ht="17.25" customHeight="1">
      <c r="A1687" s="270"/>
      <c r="B1687" s="270"/>
      <c r="C1687" s="271"/>
      <c r="D1687" s="271"/>
      <c r="E1687" s="272"/>
    </row>
    <row r="1688" spans="1:5" ht="17.25" customHeight="1">
      <c r="A1688" s="270"/>
      <c r="B1688" s="270"/>
      <c r="C1688" s="271"/>
      <c r="D1688" s="271"/>
      <c r="E1688" s="272"/>
    </row>
    <row r="1689" spans="1:5" ht="17.25" customHeight="1">
      <c r="A1689" s="270"/>
      <c r="B1689" s="270"/>
      <c r="C1689" s="271"/>
      <c r="D1689" s="271"/>
      <c r="E1689" s="272"/>
    </row>
    <row r="1690" spans="1:5" ht="17.25" customHeight="1">
      <c r="A1690" s="270"/>
      <c r="B1690" s="270"/>
      <c r="C1690" s="271"/>
      <c r="D1690" s="271"/>
      <c r="E1690" s="272"/>
    </row>
    <row r="1691" spans="1:5" ht="17.25" customHeight="1">
      <c r="A1691" s="270"/>
      <c r="B1691" s="270"/>
      <c r="C1691" s="271"/>
      <c r="D1691" s="271"/>
      <c r="E1691" s="272"/>
    </row>
    <row r="1692" spans="1:5" ht="17.25" customHeight="1">
      <c r="A1692" s="270"/>
      <c r="B1692" s="270"/>
      <c r="C1692" s="271"/>
      <c r="D1692" s="271"/>
      <c r="E1692" s="272"/>
    </row>
    <row r="1693" spans="1:5" ht="17.25" customHeight="1">
      <c r="A1693" s="270"/>
      <c r="B1693" s="270"/>
      <c r="C1693" s="271"/>
      <c r="D1693" s="271"/>
      <c r="E1693" s="272"/>
    </row>
    <row r="1694" spans="1:5" ht="17.25" customHeight="1">
      <c r="A1694" s="270"/>
      <c r="B1694" s="270"/>
      <c r="C1694" s="271"/>
      <c r="D1694" s="271"/>
      <c r="E1694" s="272"/>
    </row>
    <row r="1695" spans="1:5" ht="17.25" customHeight="1">
      <c r="A1695" s="270"/>
      <c r="B1695" s="270"/>
      <c r="C1695" s="271"/>
      <c r="D1695" s="271"/>
      <c r="E1695" s="272"/>
    </row>
    <row r="1696" spans="1:5" ht="17.25" customHeight="1">
      <c r="A1696" s="270"/>
      <c r="B1696" s="270"/>
      <c r="C1696" s="271"/>
      <c r="D1696" s="271"/>
      <c r="E1696" s="272"/>
    </row>
    <row r="1697" spans="1:5" ht="17.25" customHeight="1">
      <c r="A1697" s="270"/>
      <c r="B1697" s="270"/>
      <c r="C1697" s="271"/>
      <c r="D1697" s="271"/>
      <c r="E1697" s="272"/>
    </row>
    <row r="1698" spans="1:5" ht="17.25" customHeight="1">
      <c r="A1698" s="270"/>
      <c r="B1698" s="270"/>
      <c r="C1698" s="271"/>
      <c r="D1698" s="271"/>
      <c r="E1698" s="272"/>
    </row>
    <row r="1699" spans="1:5" ht="17.25" customHeight="1">
      <c r="A1699" s="270"/>
      <c r="B1699" s="270"/>
      <c r="C1699" s="271"/>
      <c r="D1699" s="271"/>
      <c r="E1699" s="272"/>
    </row>
    <row r="1700" spans="1:5" ht="17.25" customHeight="1">
      <c r="A1700" s="270"/>
      <c r="B1700" s="270"/>
      <c r="C1700" s="271"/>
      <c r="D1700" s="271"/>
      <c r="E1700" s="272"/>
    </row>
    <row r="1701" spans="1:5" ht="17.25" customHeight="1">
      <c r="A1701" s="270"/>
      <c r="B1701" s="270"/>
      <c r="C1701" s="271"/>
      <c r="D1701" s="271"/>
      <c r="E1701" s="272"/>
    </row>
    <row r="1702" spans="1:5" ht="17.25" customHeight="1">
      <c r="A1702" s="270"/>
      <c r="B1702" s="270"/>
      <c r="C1702" s="271"/>
      <c r="D1702" s="271"/>
      <c r="E1702" s="272"/>
    </row>
    <row r="1703" spans="1:5" ht="17.25" customHeight="1">
      <c r="A1703" s="270"/>
      <c r="B1703" s="270"/>
      <c r="C1703" s="271"/>
      <c r="D1703" s="271"/>
      <c r="E1703" s="272"/>
    </row>
    <row r="1704" spans="1:5" ht="17.25" customHeight="1">
      <c r="A1704" s="270"/>
      <c r="B1704" s="270"/>
      <c r="C1704" s="271"/>
      <c r="D1704" s="271"/>
      <c r="E1704" s="272"/>
    </row>
    <row r="1705" spans="1:5" ht="17.25" customHeight="1">
      <c r="A1705" s="270"/>
      <c r="B1705" s="270"/>
      <c r="C1705" s="271"/>
      <c r="D1705" s="271"/>
      <c r="E1705" s="272"/>
    </row>
    <row r="1706" spans="1:5" ht="17.25" customHeight="1">
      <c r="A1706" s="270"/>
      <c r="B1706" s="270"/>
      <c r="C1706" s="271"/>
      <c r="D1706" s="271"/>
      <c r="E1706" s="272"/>
    </row>
    <row r="1707" spans="1:5" ht="17.25" customHeight="1">
      <c r="A1707" s="270"/>
      <c r="B1707" s="270"/>
      <c r="C1707" s="271"/>
      <c r="D1707" s="271"/>
      <c r="E1707" s="272"/>
    </row>
    <row r="1708" spans="1:5" ht="17.25" customHeight="1">
      <c r="A1708" s="270"/>
      <c r="B1708" s="270"/>
      <c r="C1708" s="271"/>
      <c r="D1708" s="271"/>
      <c r="E1708" s="272"/>
    </row>
    <row r="1709" spans="1:5" ht="17.25" customHeight="1">
      <c r="A1709" s="270"/>
      <c r="B1709" s="270"/>
      <c r="C1709" s="271"/>
      <c r="D1709" s="271"/>
      <c r="E1709" s="272"/>
    </row>
    <row r="1710" spans="1:5" ht="17.25" customHeight="1">
      <c r="A1710" s="270"/>
      <c r="B1710" s="270"/>
      <c r="C1710" s="271"/>
      <c r="D1710" s="271"/>
      <c r="E1710" s="272"/>
    </row>
    <row r="1711" spans="1:5" ht="17.25" customHeight="1">
      <c r="A1711" s="270"/>
      <c r="B1711" s="270"/>
      <c r="C1711" s="271"/>
      <c r="D1711" s="271"/>
      <c r="E1711" s="272"/>
    </row>
    <row r="1712" spans="1:5" ht="17.25" customHeight="1">
      <c r="A1712" s="270"/>
      <c r="B1712" s="270"/>
      <c r="C1712" s="271"/>
      <c r="D1712" s="271"/>
      <c r="E1712" s="272"/>
    </row>
    <row r="1713" spans="1:5" ht="17.25" customHeight="1">
      <c r="A1713" s="270"/>
      <c r="B1713" s="270"/>
      <c r="C1713" s="271"/>
      <c r="D1713" s="271"/>
      <c r="E1713" s="272"/>
    </row>
    <row r="1714" spans="1:5" ht="17.25" customHeight="1">
      <c r="A1714" s="270"/>
      <c r="B1714" s="270"/>
      <c r="C1714" s="271"/>
      <c r="D1714" s="271"/>
      <c r="E1714" s="272"/>
    </row>
    <row r="1715" spans="1:5" ht="17.25" customHeight="1">
      <c r="A1715" s="270"/>
      <c r="B1715" s="270"/>
      <c r="C1715" s="271"/>
      <c r="D1715" s="271"/>
      <c r="E1715" s="272"/>
    </row>
    <row r="1716" spans="1:5" ht="17.25" customHeight="1">
      <c r="A1716" s="270"/>
      <c r="B1716" s="270"/>
      <c r="C1716" s="271"/>
      <c r="D1716" s="271"/>
      <c r="E1716" s="272"/>
    </row>
    <row r="1717" spans="1:5" ht="17.25" customHeight="1">
      <c r="A1717" s="270"/>
      <c r="B1717" s="270"/>
      <c r="C1717" s="271"/>
      <c r="D1717" s="271"/>
      <c r="E1717" s="272"/>
    </row>
    <row r="1718" spans="1:5" ht="17.25" customHeight="1">
      <c r="A1718" s="270"/>
      <c r="B1718" s="270"/>
      <c r="C1718" s="271"/>
      <c r="D1718" s="271"/>
      <c r="E1718" s="272"/>
    </row>
    <row r="1719" spans="1:5" ht="17.25" customHeight="1">
      <c r="A1719" s="270"/>
      <c r="B1719" s="270"/>
      <c r="C1719" s="271"/>
      <c r="D1719" s="271"/>
      <c r="E1719" s="272"/>
    </row>
    <row r="1720" spans="1:5" ht="17.25" customHeight="1">
      <c r="A1720" s="270"/>
      <c r="B1720" s="270"/>
      <c r="C1720" s="271"/>
      <c r="D1720" s="271"/>
      <c r="E1720" s="272"/>
    </row>
    <row r="1721" spans="1:5" ht="17.25" customHeight="1">
      <c r="A1721" s="270"/>
      <c r="B1721" s="270"/>
      <c r="C1721" s="271"/>
      <c r="D1721" s="271"/>
      <c r="E1721" s="272"/>
    </row>
    <row r="1722" spans="1:5" ht="17.25" customHeight="1">
      <c r="A1722" s="270"/>
      <c r="B1722" s="270"/>
      <c r="C1722" s="271"/>
      <c r="D1722" s="271"/>
      <c r="E1722" s="272"/>
    </row>
    <row r="1723" spans="1:5" ht="17.25" customHeight="1">
      <c r="A1723" s="270"/>
      <c r="B1723" s="270"/>
      <c r="C1723" s="271"/>
      <c r="D1723" s="271"/>
      <c r="E1723" s="272"/>
    </row>
    <row r="1724" spans="1:5" ht="17.25" customHeight="1">
      <c r="A1724" s="270"/>
      <c r="B1724" s="270"/>
      <c r="C1724" s="271"/>
      <c r="D1724" s="271"/>
      <c r="E1724" s="272"/>
    </row>
    <row r="1725" spans="1:5" ht="17.25" customHeight="1">
      <c r="A1725" s="270"/>
      <c r="B1725" s="270"/>
      <c r="C1725" s="271"/>
      <c r="D1725" s="271"/>
      <c r="E1725" s="272"/>
    </row>
    <row r="1726" spans="1:5" ht="17.25" customHeight="1">
      <c r="A1726" s="270"/>
      <c r="B1726" s="270"/>
      <c r="C1726" s="271"/>
      <c r="D1726" s="271"/>
      <c r="E1726" s="272"/>
    </row>
    <row r="1727" spans="1:5" ht="17.25" customHeight="1">
      <c r="A1727" s="270"/>
      <c r="B1727" s="270"/>
      <c r="C1727" s="271"/>
      <c r="D1727" s="271"/>
      <c r="E1727" s="272"/>
    </row>
    <row r="1728" spans="1:5" ht="17.25" customHeight="1">
      <c r="A1728" s="270"/>
      <c r="B1728" s="270"/>
      <c r="C1728" s="271"/>
      <c r="D1728" s="271"/>
      <c r="E1728" s="272"/>
    </row>
    <row r="1729" spans="1:5" ht="17.25" customHeight="1">
      <c r="A1729" s="270"/>
      <c r="B1729" s="270"/>
      <c r="C1729" s="271"/>
      <c r="D1729" s="271"/>
      <c r="E1729" s="272"/>
    </row>
    <row r="1730" spans="1:5" ht="17.25" customHeight="1">
      <c r="A1730" s="270"/>
      <c r="B1730" s="270"/>
      <c r="C1730" s="271"/>
      <c r="D1730" s="271"/>
      <c r="E1730" s="272"/>
    </row>
    <row r="1731" spans="1:5" ht="17.25" customHeight="1">
      <c r="A1731" s="270"/>
      <c r="B1731" s="270"/>
      <c r="C1731" s="271"/>
      <c r="D1731" s="271"/>
      <c r="E1731" s="272"/>
    </row>
    <row r="1732" spans="1:5" ht="17.25" customHeight="1">
      <c r="A1732" s="270"/>
      <c r="B1732" s="270"/>
      <c r="C1732" s="271"/>
      <c r="D1732" s="271"/>
      <c r="E1732" s="272"/>
    </row>
    <row r="1733" spans="1:5" ht="17.25" customHeight="1">
      <c r="A1733" s="270"/>
      <c r="B1733" s="270"/>
      <c r="C1733" s="271"/>
      <c r="D1733" s="271"/>
      <c r="E1733" s="272"/>
    </row>
    <row r="1734" spans="1:5" ht="17.25" customHeight="1">
      <c r="A1734" s="270"/>
      <c r="B1734" s="270"/>
      <c r="C1734" s="271"/>
      <c r="D1734" s="271"/>
      <c r="E1734" s="272"/>
    </row>
    <row r="1735" spans="1:5" ht="17.25" customHeight="1">
      <c r="A1735" s="270"/>
      <c r="B1735" s="270"/>
      <c r="C1735" s="271"/>
      <c r="D1735" s="271"/>
      <c r="E1735" s="272"/>
    </row>
    <row r="1736" spans="1:5" ht="17.25" customHeight="1">
      <c r="A1736" s="270"/>
      <c r="B1736" s="270"/>
      <c r="C1736" s="271"/>
      <c r="D1736" s="271"/>
      <c r="E1736" s="272"/>
    </row>
    <row r="1737" spans="1:5" ht="17.25" customHeight="1">
      <c r="A1737" s="270"/>
      <c r="B1737" s="270"/>
      <c r="C1737" s="271"/>
      <c r="D1737" s="271"/>
      <c r="E1737" s="272"/>
    </row>
    <row r="1738" spans="1:5" ht="17.25" customHeight="1">
      <c r="A1738" s="270"/>
      <c r="B1738" s="270"/>
      <c r="C1738" s="271"/>
      <c r="D1738" s="271"/>
      <c r="E1738" s="272"/>
    </row>
    <row r="1739" spans="1:5" ht="17.25" customHeight="1">
      <c r="A1739" s="270"/>
      <c r="B1739" s="270"/>
      <c r="C1739" s="271"/>
      <c r="D1739" s="271"/>
      <c r="E1739" s="272"/>
    </row>
    <row r="1740" spans="1:5" ht="17.25" customHeight="1">
      <c r="A1740" s="270"/>
      <c r="B1740" s="270"/>
      <c r="C1740" s="271"/>
      <c r="D1740" s="271"/>
      <c r="E1740" s="272"/>
    </row>
    <row r="1741" spans="1:5" ht="17.25" customHeight="1">
      <c r="A1741" s="270"/>
      <c r="B1741" s="270"/>
      <c r="C1741" s="271"/>
      <c r="D1741" s="271"/>
      <c r="E1741" s="272"/>
    </row>
    <row r="1742" spans="1:5" ht="17.25" customHeight="1">
      <c r="A1742" s="270"/>
      <c r="B1742" s="270"/>
      <c r="C1742" s="271"/>
      <c r="D1742" s="271"/>
      <c r="E1742" s="272"/>
    </row>
    <row r="1743" spans="1:5" ht="17.25" customHeight="1">
      <c r="A1743" s="270"/>
      <c r="B1743" s="270"/>
      <c r="C1743" s="271"/>
      <c r="D1743" s="271"/>
      <c r="E1743" s="272"/>
    </row>
    <row r="1744" spans="1:5" ht="17.25" customHeight="1">
      <c r="A1744" s="270"/>
      <c r="B1744" s="270"/>
      <c r="C1744" s="271"/>
      <c r="D1744" s="271"/>
      <c r="E1744" s="272"/>
    </row>
    <row r="1745" spans="1:5" ht="17.25" customHeight="1">
      <c r="A1745" s="270"/>
      <c r="B1745" s="270"/>
      <c r="C1745" s="271"/>
      <c r="D1745" s="271"/>
      <c r="E1745" s="272"/>
    </row>
    <row r="1746" spans="1:5" ht="17.25" customHeight="1">
      <c r="A1746" s="270"/>
      <c r="B1746" s="270"/>
      <c r="C1746" s="271"/>
      <c r="D1746" s="271"/>
      <c r="E1746" s="272"/>
    </row>
    <row r="1747" spans="1:5" ht="17.25" customHeight="1">
      <c r="A1747" s="270"/>
      <c r="B1747" s="270"/>
      <c r="C1747" s="271"/>
      <c r="D1747" s="271"/>
      <c r="E1747" s="272"/>
    </row>
    <row r="1748" spans="1:5" ht="17.25" customHeight="1">
      <c r="A1748" s="270"/>
      <c r="B1748" s="270"/>
      <c r="C1748" s="271"/>
      <c r="D1748" s="271"/>
      <c r="E1748" s="272"/>
    </row>
    <row r="1749" spans="1:5" ht="17.25" customHeight="1">
      <c r="A1749" s="270"/>
      <c r="B1749" s="270"/>
      <c r="C1749" s="271"/>
      <c r="D1749" s="271"/>
      <c r="E1749" s="272"/>
    </row>
    <row r="1750" spans="1:5" ht="17.25" customHeight="1">
      <c r="A1750" s="270"/>
      <c r="B1750" s="270"/>
      <c r="C1750" s="271"/>
      <c r="D1750" s="271"/>
      <c r="E1750" s="272"/>
    </row>
    <row r="1751" spans="1:5" ht="17.25" customHeight="1">
      <c r="A1751" s="270"/>
      <c r="B1751" s="270"/>
      <c r="C1751" s="271"/>
      <c r="D1751" s="271"/>
      <c r="E1751" s="272"/>
    </row>
    <row r="1752" spans="1:5" ht="17.25" customHeight="1">
      <c r="A1752" s="270"/>
      <c r="B1752" s="270"/>
      <c r="C1752" s="271"/>
      <c r="D1752" s="271"/>
      <c r="E1752" s="272"/>
    </row>
    <row r="1753" spans="1:5" ht="17.25" customHeight="1">
      <c r="A1753" s="270"/>
      <c r="B1753" s="270"/>
      <c r="C1753" s="271"/>
      <c r="D1753" s="271"/>
      <c r="E1753" s="272"/>
    </row>
    <row r="1754" spans="1:5" ht="17.25" customHeight="1">
      <c r="A1754" s="270"/>
      <c r="B1754" s="270"/>
      <c r="C1754" s="271"/>
      <c r="D1754" s="271"/>
      <c r="E1754" s="272"/>
    </row>
    <row r="1755" spans="1:5" ht="17.25" customHeight="1">
      <c r="A1755" s="270"/>
      <c r="B1755" s="270"/>
      <c r="C1755" s="271"/>
      <c r="D1755" s="271"/>
      <c r="E1755" s="272"/>
    </row>
    <row r="1756" spans="1:5" ht="17.25" customHeight="1">
      <c r="A1756" s="270"/>
      <c r="B1756" s="270"/>
      <c r="C1756" s="271"/>
      <c r="D1756" s="271"/>
      <c r="E1756" s="272"/>
    </row>
    <row r="1757" spans="1:5" ht="17.25" customHeight="1">
      <c r="A1757" s="270"/>
      <c r="B1757" s="270"/>
      <c r="C1757" s="271"/>
      <c r="D1757" s="271"/>
      <c r="E1757" s="272"/>
    </row>
    <row r="1758" spans="1:5" ht="17.25" customHeight="1">
      <c r="A1758" s="270"/>
      <c r="B1758" s="270"/>
      <c r="C1758" s="271"/>
      <c r="D1758" s="271"/>
      <c r="E1758" s="272"/>
    </row>
    <row r="1759" spans="1:5" ht="17.25" customHeight="1">
      <c r="A1759" s="270"/>
      <c r="B1759" s="270"/>
      <c r="C1759" s="271"/>
      <c r="D1759" s="271"/>
      <c r="E1759" s="272"/>
    </row>
    <row r="1760" spans="1:5" ht="17.25" customHeight="1">
      <c r="A1760" s="270"/>
      <c r="B1760" s="270"/>
      <c r="C1760" s="271"/>
      <c r="D1760" s="271"/>
      <c r="E1760" s="272"/>
    </row>
    <row r="1761" spans="1:5" ht="17.25" customHeight="1">
      <c r="A1761" s="270"/>
      <c r="B1761" s="270"/>
      <c r="C1761" s="271"/>
      <c r="D1761" s="271"/>
      <c r="E1761" s="272"/>
    </row>
    <row r="1762" spans="1:5" ht="17.25" customHeight="1">
      <c r="A1762" s="270"/>
      <c r="B1762" s="270"/>
      <c r="C1762" s="271"/>
      <c r="D1762" s="271"/>
      <c r="E1762" s="272"/>
    </row>
    <row r="1763" spans="1:5" ht="17.25" customHeight="1">
      <c r="A1763" s="270"/>
      <c r="B1763" s="270"/>
      <c r="C1763" s="271"/>
      <c r="D1763" s="271"/>
      <c r="E1763" s="272"/>
    </row>
    <row r="1764" spans="1:5" ht="17.25" customHeight="1">
      <c r="A1764" s="270"/>
      <c r="B1764" s="270"/>
      <c r="C1764" s="271"/>
      <c r="D1764" s="271"/>
      <c r="E1764" s="272"/>
    </row>
    <row r="1765" spans="1:5" ht="17.25" customHeight="1">
      <c r="A1765" s="270"/>
      <c r="B1765" s="270"/>
      <c r="C1765" s="271"/>
      <c r="D1765" s="271"/>
      <c r="E1765" s="272"/>
    </row>
    <row r="1766" spans="1:5" ht="17.25" customHeight="1">
      <c r="A1766" s="270"/>
      <c r="B1766" s="270"/>
      <c r="C1766" s="271"/>
      <c r="D1766" s="271"/>
      <c r="E1766" s="272"/>
    </row>
    <row r="1767" spans="1:5" ht="17.25" customHeight="1">
      <c r="A1767" s="270"/>
      <c r="B1767" s="270"/>
      <c r="C1767" s="271"/>
      <c r="D1767" s="271"/>
      <c r="E1767" s="272"/>
    </row>
    <row r="1768" spans="1:5" ht="17.25" customHeight="1">
      <c r="A1768" s="270"/>
      <c r="B1768" s="270"/>
      <c r="C1768" s="271"/>
      <c r="D1768" s="271"/>
      <c r="E1768" s="272"/>
    </row>
    <row r="1769" spans="1:5" ht="17.25" customHeight="1">
      <c r="A1769" s="270"/>
      <c r="B1769" s="270"/>
      <c r="C1769" s="271"/>
      <c r="D1769" s="271"/>
      <c r="E1769" s="272"/>
    </row>
    <row r="1770" spans="1:5" ht="17.25" customHeight="1">
      <c r="A1770" s="270"/>
      <c r="B1770" s="270"/>
      <c r="C1770" s="271"/>
      <c r="D1770" s="271"/>
      <c r="E1770" s="272"/>
    </row>
    <row r="1771" spans="1:5" ht="17.25" customHeight="1">
      <c r="A1771" s="270"/>
      <c r="B1771" s="270"/>
      <c r="C1771" s="271"/>
      <c r="D1771" s="271"/>
      <c r="E1771" s="272"/>
    </row>
    <row r="1772" spans="1:5" ht="17.25" customHeight="1">
      <c r="A1772" s="270"/>
      <c r="B1772" s="270"/>
      <c r="C1772" s="271"/>
      <c r="D1772" s="271"/>
      <c r="E1772" s="272"/>
    </row>
    <row r="1773" spans="1:5" ht="17.25" customHeight="1">
      <c r="A1773" s="270"/>
      <c r="B1773" s="270"/>
      <c r="C1773" s="271"/>
      <c r="D1773" s="271"/>
      <c r="E1773" s="272"/>
    </row>
    <row r="1774" spans="1:5" ht="17.25" customHeight="1">
      <c r="A1774" s="270"/>
      <c r="B1774" s="270"/>
      <c r="C1774" s="271"/>
      <c r="D1774" s="271"/>
      <c r="E1774" s="272"/>
    </row>
    <row r="1775" spans="1:5" ht="17.25" customHeight="1">
      <c r="A1775" s="270"/>
      <c r="B1775" s="270"/>
      <c r="C1775" s="271"/>
      <c r="D1775" s="271"/>
      <c r="E1775" s="272"/>
    </row>
    <row r="1776" spans="1:5" ht="17.25" customHeight="1">
      <c r="A1776" s="270"/>
      <c r="B1776" s="270"/>
      <c r="C1776" s="271"/>
      <c r="D1776" s="271"/>
      <c r="E1776" s="272"/>
    </row>
    <row r="1777" spans="1:5" ht="17.25" customHeight="1">
      <c r="A1777" s="270"/>
      <c r="B1777" s="270"/>
      <c r="C1777" s="271"/>
      <c r="D1777" s="271"/>
      <c r="E1777" s="272"/>
    </row>
    <row r="1778" spans="1:5" ht="17.25" customHeight="1">
      <c r="A1778" s="270"/>
      <c r="B1778" s="270"/>
      <c r="C1778" s="271"/>
      <c r="D1778" s="271"/>
      <c r="E1778" s="272"/>
    </row>
    <row r="1779" spans="1:5" ht="17.25" customHeight="1">
      <c r="A1779" s="270"/>
      <c r="B1779" s="270"/>
      <c r="C1779" s="271"/>
      <c r="D1779" s="271"/>
      <c r="E1779" s="272"/>
    </row>
    <row r="1780" spans="1:5" ht="17.25" customHeight="1">
      <c r="A1780" s="270"/>
      <c r="B1780" s="270"/>
      <c r="C1780" s="271"/>
      <c r="D1780" s="271"/>
      <c r="E1780" s="272"/>
    </row>
    <row r="1781" spans="1:5" ht="17.25" customHeight="1">
      <c r="A1781" s="270"/>
      <c r="B1781" s="270"/>
      <c r="C1781" s="271"/>
      <c r="D1781" s="271"/>
      <c r="E1781" s="272"/>
    </row>
    <row r="1782" spans="1:5" ht="17.25" customHeight="1">
      <c r="A1782" s="270"/>
      <c r="B1782" s="270"/>
      <c r="C1782" s="271"/>
      <c r="D1782" s="271"/>
      <c r="E1782" s="272"/>
    </row>
    <row r="1783" spans="1:5" ht="17.25" customHeight="1">
      <c r="A1783" s="270"/>
      <c r="B1783" s="270"/>
      <c r="C1783" s="271"/>
      <c r="D1783" s="271"/>
      <c r="E1783" s="272"/>
    </row>
    <row r="1784" spans="1:5" ht="17.25" customHeight="1">
      <c r="A1784" s="270"/>
      <c r="B1784" s="270"/>
      <c r="C1784" s="271"/>
      <c r="D1784" s="271"/>
      <c r="E1784" s="272"/>
    </row>
    <row r="1785" spans="1:5" ht="17.25" customHeight="1">
      <c r="A1785" s="270"/>
      <c r="B1785" s="270"/>
      <c r="C1785" s="271"/>
      <c r="D1785" s="271"/>
      <c r="E1785" s="272"/>
    </row>
    <row r="1786" spans="1:5" ht="17.25" customHeight="1">
      <c r="A1786" s="270"/>
      <c r="B1786" s="270"/>
      <c r="C1786" s="271"/>
      <c r="D1786" s="271"/>
      <c r="E1786" s="272"/>
    </row>
    <row r="1787" spans="1:5" ht="17.25" customHeight="1">
      <c r="A1787" s="270"/>
      <c r="B1787" s="270"/>
      <c r="C1787" s="271"/>
      <c r="D1787" s="271"/>
      <c r="E1787" s="272"/>
    </row>
    <row r="1788" spans="1:5" ht="17.25" customHeight="1">
      <c r="A1788" s="270"/>
      <c r="B1788" s="270"/>
      <c r="C1788" s="271"/>
      <c r="D1788" s="271"/>
      <c r="E1788" s="272"/>
    </row>
    <row r="1789" spans="1:5" ht="17.25" customHeight="1">
      <c r="A1789" s="270"/>
      <c r="B1789" s="270"/>
      <c r="C1789" s="271"/>
      <c r="D1789" s="271"/>
      <c r="E1789" s="272"/>
    </row>
    <row r="1790" spans="1:5" ht="17.25" customHeight="1">
      <c r="A1790" s="270"/>
      <c r="B1790" s="270"/>
      <c r="C1790" s="271"/>
      <c r="D1790" s="271"/>
      <c r="E1790" s="272"/>
    </row>
    <row r="1791" spans="1:5" ht="17.25" customHeight="1">
      <c r="A1791" s="270"/>
      <c r="B1791" s="270"/>
      <c r="C1791" s="271"/>
      <c r="D1791" s="271"/>
      <c r="E1791" s="272"/>
    </row>
    <row r="1792" spans="1:5" ht="17.25" customHeight="1">
      <c r="A1792" s="270"/>
      <c r="B1792" s="270"/>
      <c r="C1792" s="271"/>
      <c r="D1792" s="271"/>
      <c r="E1792" s="272"/>
    </row>
    <row r="1793" spans="1:5" ht="17.25" customHeight="1">
      <c r="A1793" s="270"/>
      <c r="B1793" s="270"/>
      <c r="C1793" s="271"/>
      <c r="D1793" s="271"/>
      <c r="E1793" s="272"/>
    </row>
    <row r="1794" spans="1:5" ht="17.25" customHeight="1">
      <c r="A1794" s="270"/>
      <c r="B1794" s="270"/>
      <c r="C1794" s="271"/>
      <c r="D1794" s="271"/>
      <c r="E1794" s="272"/>
    </row>
    <row r="1795" spans="1:5" ht="17.25" customHeight="1">
      <c r="A1795" s="270"/>
      <c r="B1795" s="270"/>
      <c r="C1795" s="271"/>
      <c r="D1795" s="271"/>
      <c r="E1795" s="272"/>
    </row>
    <row r="1796" spans="1:5" ht="17.25" customHeight="1">
      <c r="A1796" s="270"/>
      <c r="B1796" s="270"/>
      <c r="C1796" s="271"/>
      <c r="D1796" s="271"/>
      <c r="E1796" s="272"/>
    </row>
    <row r="1797" spans="1:5" ht="17.25" customHeight="1">
      <c r="A1797" s="270"/>
      <c r="B1797" s="270"/>
      <c r="C1797" s="271"/>
      <c r="D1797" s="271"/>
      <c r="E1797" s="272"/>
    </row>
    <row r="1798" spans="1:5" ht="17.25" customHeight="1">
      <c r="A1798" s="270"/>
      <c r="B1798" s="270"/>
      <c r="C1798" s="271"/>
      <c r="D1798" s="271"/>
      <c r="E1798" s="272"/>
    </row>
    <row r="1799" spans="1:5" ht="17.25" customHeight="1">
      <c r="A1799" s="270"/>
      <c r="B1799" s="270"/>
      <c r="C1799" s="271"/>
      <c r="D1799" s="271"/>
      <c r="E1799" s="272"/>
    </row>
    <row r="1800" spans="1:5" ht="17.25" customHeight="1">
      <c r="A1800" s="270"/>
      <c r="B1800" s="270"/>
      <c r="C1800" s="271"/>
      <c r="D1800" s="271"/>
      <c r="E1800" s="272"/>
    </row>
    <row r="1801" spans="1:5" ht="17.25" customHeight="1">
      <c r="A1801" s="270"/>
      <c r="B1801" s="270"/>
      <c r="C1801" s="271"/>
      <c r="D1801" s="271"/>
      <c r="E1801" s="272"/>
    </row>
    <row r="1802" spans="1:5" ht="17.25" customHeight="1">
      <c r="A1802" s="270"/>
      <c r="B1802" s="270"/>
      <c r="C1802" s="271"/>
      <c r="D1802" s="271"/>
      <c r="E1802" s="272"/>
    </row>
    <row r="1803" spans="1:5" ht="17.25" customHeight="1">
      <c r="A1803" s="270"/>
      <c r="B1803" s="270"/>
      <c r="C1803" s="271"/>
      <c r="D1803" s="271"/>
      <c r="E1803" s="272"/>
    </row>
    <row r="1804" spans="1:5" ht="17.25" customHeight="1">
      <c r="A1804" s="270"/>
      <c r="B1804" s="270"/>
      <c r="C1804" s="271"/>
      <c r="D1804" s="271"/>
      <c r="E1804" s="272"/>
    </row>
    <row r="1805" spans="1:5" ht="17.25" customHeight="1">
      <c r="A1805" s="270"/>
      <c r="B1805" s="270"/>
      <c r="C1805" s="271"/>
      <c r="D1805" s="271"/>
      <c r="E1805" s="272"/>
    </row>
    <row r="1806" spans="1:5" ht="17.25" customHeight="1">
      <c r="A1806" s="270"/>
      <c r="B1806" s="270"/>
      <c r="C1806" s="271"/>
      <c r="D1806" s="271"/>
      <c r="E1806" s="272"/>
    </row>
    <row r="1807" spans="1:5" ht="17.25" customHeight="1">
      <c r="A1807" s="270"/>
      <c r="B1807" s="270"/>
      <c r="C1807" s="271"/>
      <c r="D1807" s="271"/>
      <c r="E1807" s="272"/>
    </row>
    <row r="1808" spans="1:5" ht="17.25" customHeight="1">
      <c r="A1808" s="270"/>
      <c r="B1808" s="270"/>
      <c r="C1808" s="271"/>
      <c r="D1808" s="271"/>
      <c r="E1808" s="272"/>
    </row>
    <row r="1809" spans="1:5" ht="17.25" customHeight="1">
      <c r="A1809" s="270"/>
      <c r="B1809" s="270"/>
      <c r="C1809" s="271"/>
      <c r="D1809" s="271"/>
      <c r="E1809" s="272"/>
    </row>
    <row r="1810" spans="1:5" ht="17.25" customHeight="1">
      <c r="A1810" s="270"/>
      <c r="B1810" s="270"/>
      <c r="C1810" s="271"/>
      <c r="D1810" s="271"/>
      <c r="E1810" s="272"/>
    </row>
    <row r="1811" spans="1:5" ht="17.25" customHeight="1">
      <c r="A1811" s="270"/>
      <c r="B1811" s="270"/>
      <c r="C1811" s="271"/>
      <c r="D1811" s="271"/>
      <c r="E1811" s="272"/>
    </row>
    <row r="1812" spans="1:5" ht="17.25" customHeight="1">
      <c r="A1812" s="270"/>
      <c r="B1812" s="270"/>
      <c r="C1812" s="271"/>
      <c r="D1812" s="271"/>
      <c r="E1812" s="272"/>
    </row>
    <row r="1813" spans="1:5" ht="17.25" customHeight="1">
      <c r="A1813" s="270"/>
      <c r="B1813" s="270"/>
      <c r="C1813" s="271"/>
      <c r="D1813" s="271"/>
      <c r="E1813" s="272"/>
    </row>
    <row r="1814" spans="1:5" ht="17.25" customHeight="1">
      <c r="A1814" s="270"/>
      <c r="B1814" s="270"/>
      <c r="C1814" s="271"/>
      <c r="D1814" s="271"/>
      <c r="E1814" s="272"/>
    </row>
    <row r="1815" spans="1:5" ht="17.25" customHeight="1">
      <c r="A1815" s="270"/>
      <c r="B1815" s="270"/>
      <c r="C1815" s="271"/>
      <c r="D1815" s="271"/>
      <c r="E1815" s="272"/>
    </row>
    <row r="1816" spans="1:5" ht="17.25" customHeight="1">
      <c r="A1816" s="270"/>
      <c r="B1816" s="270"/>
      <c r="C1816" s="271"/>
      <c r="D1816" s="271"/>
      <c r="E1816" s="272"/>
    </row>
    <row r="1817" spans="1:5" ht="17.25" customHeight="1">
      <c r="A1817" s="270"/>
      <c r="B1817" s="270"/>
      <c r="C1817" s="271"/>
      <c r="D1817" s="271"/>
      <c r="E1817" s="272"/>
    </row>
  </sheetData>
  <sheetProtection password="CF9E" sheet="1" objects="1" scenarios="1" formatRows="0" selectLockedCells="1"/>
  <mergeCells count="83">
    <mergeCell ref="C104:E104"/>
    <mergeCell ref="C95:D95"/>
    <mergeCell ref="C96:D96"/>
    <mergeCell ref="C99:D99"/>
    <mergeCell ref="C110:D110"/>
    <mergeCell ref="C102:D102"/>
    <mergeCell ref="C103:D103"/>
    <mergeCell ref="C100:D100"/>
    <mergeCell ref="C101:D101"/>
    <mergeCell ref="AD7:AG7"/>
    <mergeCell ref="AD8:AG8"/>
    <mergeCell ref="AD9:AG9"/>
    <mergeCell ref="AD10:AG10"/>
    <mergeCell ref="AD11:AG11"/>
    <mergeCell ref="C44:E44"/>
    <mergeCell ref="C73:D73"/>
    <mergeCell ref="AD12:AG12"/>
    <mergeCell ref="AD13:AG13"/>
    <mergeCell ref="AD14:AG14"/>
    <mergeCell ref="AD15:AG15"/>
    <mergeCell ref="C23:E23"/>
    <mergeCell ref="C12:D12"/>
    <mergeCell ref="C66:D66"/>
    <mergeCell ref="C51:D51"/>
    <mergeCell ref="C49:D49"/>
    <mergeCell ref="C50:D50"/>
    <mergeCell ref="C68:D68"/>
    <mergeCell ref="C65:E65"/>
    <mergeCell ref="C63:E63"/>
    <mergeCell ref="C84:D84"/>
    <mergeCell ref="C85:D85"/>
    <mergeCell ref="C86:D86"/>
    <mergeCell ref="C83:D83"/>
    <mergeCell ref="C77:E77"/>
    <mergeCell ref="C82:E82"/>
    <mergeCell ref="C76:D76"/>
    <mergeCell ref="C16:E16"/>
    <mergeCell ref="C30:D30"/>
    <mergeCell ref="C47:E47"/>
    <mergeCell ref="C72:D72"/>
    <mergeCell ref="C64:E64"/>
    <mergeCell ref="C48:D48"/>
    <mergeCell ref="C52:E52"/>
    <mergeCell ref="C37:E37"/>
    <mergeCell ref="C69:D69"/>
    <mergeCell ref="C67:D67"/>
    <mergeCell ref="C71:D71"/>
    <mergeCell ref="C27:D27"/>
    <mergeCell ref="C74:D74"/>
    <mergeCell ref="C70:D70"/>
    <mergeCell ref="C75:D75"/>
    <mergeCell ref="AH205:AI205"/>
    <mergeCell ref="C112:E112"/>
    <mergeCell ref="C108:D108"/>
    <mergeCell ref="C105:D105"/>
    <mergeCell ref="C107:D107"/>
    <mergeCell ref="C106:D106"/>
    <mergeCell ref="B114:AH114"/>
    <mergeCell ref="C111:D111"/>
    <mergeCell ref="C109:D109"/>
    <mergeCell ref="C93:D93"/>
    <mergeCell ref="C98:D98"/>
    <mergeCell ref="C97:D97"/>
    <mergeCell ref="C87:D87"/>
    <mergeCell ref="C90:E90"/>
    <mergeCell ref="C89:D89"/>
    <mergeCell ref="C91:D91"/>
    <mergeCell ref="C94:D94"/>
    <mergeCell ref="C92:D92"/>
    <mergeCell ref="C88:D88"/>
    <mergeCell ref="C2:E2"/>
    <mergeCell ref="C8:C11"/>
    <mergeCell ref="C31:E31"/>
    <mergeCell ref="C29:D29"/>
    <mergeCell ref="C13:E13"/>
    <mergeCell ref="C5:D5"/>
    <mergeCell ref="C7:D7"/>
    <mergeCell ref="C15:D15"/>
    <mergeCell ref="C3:E3"/>
    <mergeCell ref="C19:E19"/>
    <mergeCell ref="C14:D14"/>
    <mergeCell ref="C26:E26"/>
    <mergeCell ref="C6:D6"/>
  </mergeCells>
  <phoneticPr fontId="13" type="noConversion"/>
  <conditionalFormatting sqref="C64:D64">
    <cfRule type="iconSet" priority="61">
      <iconSet iconSet="3Arrows">
        <cfvo type="percent" val="0"/>
        <cfvo type="percent" val="33"/>
        <cfvo type="percent" val="67"/>
      </iconSet>
    </cfRule>
  </conditionalFormatting>
  <conditionalFormatting sqref="E70">
    <cfRule type="expression" dxfId="37" priority="70">
      <formula>$C$70="CPS"</formula>
    </cfRule>
  </conditionalFormatting>
  <conditionalFormatting sqref="E40">
    <cfRule type="expression" dxfId="36" priority="48" stopIfTrue="1">
      <formula>$C$40="Not Applicable"</formula>
    </cfRule>
  </conditionalFormatting>
  <conditionalFormatting sqref="D40">
    <cfRule type="expression" dxfId="35" priority="47" stopIfTrue="1">
      <formula>$C$40="Not Applicable"</formula>
    </cfRule>
  </conditionalFormatting>
  <conditionalFormatting sqref="D41">
    <cfRule type="expression" dxfId="34" priority="46" stopIfTrue="1">
      <formula>$C$41="Not Applicable"</formula>
    </cfRule>
  </conditionalFormatting>
  <conditionalFormatting sqref="D42">
    <cfRule type="expression" dxfId="33" priority="45" stopIfTrue="1">
      <formula>$C$42="Not Applicable"</formula>
    </cfRule>
  </conditionalFormatting>
  <conditionalFormatting sqref="D43">
    <cfRule type="expression" dxfId="32" priority="44" stopIfTrue="1">
      <formula>$C$43="Not Applicable"</formula>
    </cfRule>
  </conditionalFormatting>
  <conditionalFormatting sqref="E42">
    <cfRule type="expression" dxfId="31" priority="42" stopIfTrue="1">
      <formula>$C$42="Not Applicable"</formula>
    </cfRule>
  </conditionalFormatting>
  <conditionalFormatting sqref="E43">
    <cfRule type="expression" dxfId="30" priority="41" stopIfTrue="1">
      <formula>$C$43="Not Applicable"</formula>
    </cfRule>
  </conditionalFormatting>
  <conditionalFormatting sqref="A22:R22">
    <cfRule type="expression" dxfId="29" priority="18" stopIfTrue="1">
      <formula>$C$22=0</formula>
    </cfRule>
    <cfRule type="expression" dxfId="28" priority="21" stopIfTrue="1">
      <formula>$C$22=0</formula>
    </cfRule>
    <cfRule type="expression" dxfId="27" priority="24" stopIfTrue="1">
      <formula>$C$22=0</formula>
    </cfRule>
    <cfRule type="expression" dxfId="26" priority="27" stopIfTrue="1">
      <formula>$C$22=0</formula>
    </cfRule>
    <cfRule type="expression" dxfId="25" priority="30" stopIfTrue="1">
      <formula>$C$22=0</formula>
    </cfRule>
    <cfRule type="expression" dxfId="24" priority="33" stopIfTrue="1">
      <formula>$C$22=0</formula>
    </cfRule>
    <cfRule type="expression" dxfId="23" priority="36" stopIfTrue="1">
      <formula>$C$22=0</formula>
    </cfRule>
    <cfRule type="expression" dxfId="22" priority="39" stopIfTrue="1">
      <formula>$C$22=0</formula>
    </cfRule>
  </conditionalFormatting>
  <conditionalFormatting sqref="A23 C23:R23">
    <cfRule type="expression" dxfId="21" priority="17" stopIfTrue="1">
      <formula>$C$23=0</formula>
    </cfRule>
    <cfRule type="expression" dxfId="20" priority="20" stopIfTrue="1">
      <formula>$C$23=0</formula>
    </cfRule>
    <cfRule type="expression" dxfId="19" priority="23" stopIfTrue="1">
      <formula>$C$23=0</formula>
    </cfRule>
    <cfRule type="expression" dxfId="18" priority="26" stopIfTrue="1">
      <formula>$C$23=0</formula>
    </cfRule>
    <cfRule type="expression" dxfId="17" priority="29" stopIfTrue="1">
      <formula>$C$23=0</formula>
    </cfRule>
    <cfRule type="expression" dxfId="16" priority="32" stopIfTrue="1">
      <formula>$C$23=0</formula>
    </cfRule>
    <cfRule type="expression" dxfId="15" priority="35" stopIfTrue="1">
      <formula>$C$23=0</formula>
    </cfRule>
    <cfRule type="expression" dxfId="14" priority="38" stopIfTrue="1">
      <formula>$C$23=0</formula>
    </cfRule>
  </conditionalFormatting>
  <conditionalFormatting sqref="A24:R24 E25">
    <cfRule type="expression" dxfId="13" priority="16" stopIfTrue="1">
      <formula>$C$24=0</formula>
    </cfRule>
    <cfRule type="expression" dxfId="12" priority="19" stopIfTrue="1">
      <formula>$C$24=0</formula>
    </cfRule>
    <cfRule type="expression" dxfId="11" priority="22" stopIfTrue="1">
      <formula>$C$24=0</formula>
    </cfRule>
    <cfRule type="expression" dxfId="10" priority="25" stopIfTrue="1">
      <formula>$C$24=0</formula>
    </cfRule>
    <cfRule type="expression" dxfId="9" priority="28" stopIfTrue="1">
      <formula>$C$24=0</formula>
    </cfRule>
    <cfRule type="expression" dxfId="8" priority="31" stopIfTrue="1">
      <formula>$C$24=0</formula>
    </cfRule>
    <cfRule type="expression" dxfId="7" priority="34" stopIfTrue="1">
      <formula>$C$24=0</formula>
    </cfRule>
    <cfRule type="expression" dxfId="6" priority="37" stopIfTrue="1">
      <formula>$C$24=0</formula>
    </cfRule>
  </conditionalFormatting>
  <conditionalFormatting sqref="E28">
    <cfRule type="expression" dxfId="5" priority="7" stopIfTrue="1">
      <formula>$D$28="No"</formula>
    </cfRule>
  </conditionalFormatting>
  <conditionalFormatting sqref="E41">
    <cfRule type="expression" dxfId="4" priority="6" stopIfTrue="1">
      <formula>$C$41="Not Applicable"</formula>
    </cfRule>
  </conditionalFormatting>
  <conditionalFormatting sqref="E30">
    <cfRule type="expression" dxfId="3" priority="1" stopIfTrue="1">
      <formula>$E$29=0</formula>
    </cfRule>
  </conditionalFormatting>
  <dataValidations xWindow="700" yWindow="436" count="24">
    <dataValidation type="custom" allowBlank="1" showInputMessage="1" showErrorMessage="1" error="Date must be on or after 1-1-2012" sqref="D40:D43">
      <formula1>D40&gt;=I2</formula1>
    </dataValidation>
    <dataValidation type="date" allowBlank="1" showInputMessage="1" showErrorMessage="1" error="The date should be after above period" sqref="D34">
      <formula1>E33+1</formula1>
      <formula2>F33</formula2>
    </dataValidation>
    <dataValidation type="date" allowBlank="1" showInputMessage="1" showErrorMessage="1" error="The date should be after above period" sqref="D35">
      <formula1>E34+1</formula1>
      <formula2>F33</formula2>
    </dataValidation>
    <dataValidation type="date" allowBlank="1" showInputMessage="1" showErrorMessage="1" error="The date should be after above period" sqref="D36">
      <formula1>E35+1</formula1>
      <formula2>F33</formula2>
    </dataValidation>
    <dataValidation type="date" allowBlank="1" showInputMessage="1" showErrorMessage="1" error="The date should be prior to 31-03-2013" sqref="E33">
      <formula1>D33+1</formula1>
      <formula2>F33+1</formula2>
    </dataValidation>
    <dataValidation type="date" allowBlank="1" showInputMessage="1" showErrorMessage="1" error="The date should be prior to 31-03-2013" sqref="E36">
      <formula1>D36+1</formula1>
      <formula2>F33+1</formula2>
    </dataValidation>
    <dataValidation type="date" allowBlank="1" showInputMessage="1" showErrorMessage="1" error="The date should be prior to 31-03-2013" sqref="E34">
      <formula1>D34+1</formula1>
      <formula2>F33+1</formula2>
    </dataValidation>
    <dataValidation type="date" allowBlank="1" showInputMessage="1" showErrorMessage="1" error="The date should be prior to 31-03-2013" sqref="E35">
      <formula1>D35+1</formula1>
      <formula2>F33+1</formula2>
    </dataValidation>
    <dataValidation type="list" allowBlank="1" showInputMessage="1" showErrorMessage="1" sqref="D79:D81 E30:E31">
      <formula1>$I$4:$I$15</formula1>
    </dataValidation>
    <dataValidation type="list" allowBlank="1" showInputMessage="1" showErrorMessage="1" sqref="C70:D70">
      <formula1>"PF,CPS"</formula1>
    </dataValidation>
    <dataValidation allowBlank="1" showInputMessage="1" showErrorMessage="1" promptTitle="House Rent " prompt="Rent shown in red letters is sufficient for total HRA exemption" sqref="E46"/>
    <dataValidation type="list" allowBlank="1" showInputMessage="1" showErrorMessage="1" sqref="D28">
      <formula1>"Yes,No"</formula1>
    </dataValidation>
    <dataValidation type="list" allowBlank="1" showInputMessage="1" showErrorMessage="1" sqref="C40:C43">
      <formula1>$G$73:$G$80</formula1>
    </dataValidation>
    <dataValidation type="list" allowBlank="1" showInputMessage="1" showErrorMessage="1" sqref="C33:C36">
      <formula1>"Half Pay Leave,Loss of Pay"</formula1>
    </dataValidation>
    <dataValidation type="list" allowBlank="1" showInputMessage="1" showErrorMessage="1" sqref="E45">
      <formula1>"Self Occupaid,For Rent,Partially Occupaid,Not Applicable"</formula1>
    </dataValidation>
    <dataValidation type="list" allowBlank="1" showInputMessage="1" showErrorMessage="1" sqref="E29">
      <formula1>"0,15,30"</formula1>
    </dataValidation>
    <dataValidation type="list" allowBlank="1" showInputMessage="1" showErrorMessage="1" sqref="E27">
      <formula1>"Not Applicable,Greater Hyderabad,Greater Visakhapatnam,Vijayawada,Other Muncipal Corporations"</formula1>
    </dataValidation>
    <dataValidation type="list" allowBlank="1" showInputMessage="1" showErrorMessage="1" sqref="E26">
      <formula1>"10,12.5,14.5"</formula1>
    </dataValidation>
    <dataValidation type="list" allowBlank="1" showInputMessage="1" showErrorMessage="1" sqref="E24:E25">
      <formula1>"12,14.5,20,30"</formula1>
    </dataValidation>
    <dataValidation type="list" allowBlank="1" showInputMessage="1" showErrorMessage="1" prompt=" if male select &quot;M&quot; or select &quot;F&quot; if female" sqref="E7">
      <formula1>"M,F"</formula1>
    </dataValidation>
    <dataValidation type="list" allowBlank="1" showInputMessage="1" showErrorMessage="1" sqref="E28">
      <formula1>"above 40%,above 80%"</formula1>
    </dataValidation>
    <dataValidation type="list" allowBlank="1" showInputMessage="1" showErrorMessage="1" sqref="C71:D74">
      <formula1>$AD$9:$AD$21</formula1>
    </dataValidation>
    <dataValidation type="list" allowBlank="1" showInputMessage="1" showErrorMessage="1" sqref="D53:E53">
      <formula1>"AAS Arrears,Promotion Arrears, Increment Arrears,Leave Period,Step-up,Preponement Arrears,Other Arrears"</formula1>
    </dataValidation>
    <dataValidation type="list" allowBlank="1" showInputMessage="1" showErrorMessage="1" sqref="E14">
      <formula1>$E$207:$E$286</formula1>
    </dataValidation>
  </dataValidations>
  <pageMargins left="0.75" right="0.75" top="1" bottom="1" header="0.5" footer="0.5"/>
  <pageSetup orientation="portrait" horizontalDpi="180" verticalDpi="180"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HY651"/>
  <sheetViews>
    <sheetView showGridLines="0" workbookViewId="0">
      <selection activeCell="G4" sqref="G4"/>
    </sheetView>
  </sheetViews>
  <sheetFormatPr defaultRowHeight="12.75"/>
  <cols>
    <col min="1" max="1" width="10.28515625" style="121" customWidth="1"/>
    <col min="2" max="2" width="10.42578125" style="121" customWidth="1"/>
    <col min="3" max="3" width="6.7109375" style="81" customWidth="1"/>
    <col min="4" max="4" width="8.5703125" style="66" customWidth="1"/>
    <col min="5" max="6" width="6" style="66" hidden="1" customWidth="1"/>
    <col min="7" max="7" width="8.7109375" style="82" customWidth="1"/>
    <col min="8" max="8" width="8.42578125" style="83" customWidth="1"/>
    <col min="9" max="9" width="7.140625" style="83" hidden="1" customWidth="1"/>
    <col min="10" max="10" width="7" style="83" hidden="1" customWidth="1"/>
    <col min="11" max="11" width="7.85546875" style="83" customWidth="1"/>
    <col min="12" max="12" width="9.42578125" style="83" customWidth="1"/>
    <col min="13" max="13" width="8.140625" style="66" customWidth="1"/>
    <col min="14" max="14" width="6" style="66" customWidth="1"/>
    <col min="15" max="15" width="6.85546875" style="66" customWidth="1"/>
    <col min="16" max="16" width="7.85546875" style="66" hidden="1" customWidth="1"/>
    <col min="17" max="17" width="7.5703125" style="66" hidden="1" customWidth="1"/>
    <col min="18" max="18" width="6.5703125" style="66" customWidth="1"/>
    <col min="19" max="19" width="7.42578125" style="66" customWidth="1"/>
    <col min="20" max="20" width="6.28515625" style="66" customWidth="1"/>
    <col min="21" max="21" width="7.85546875" style="66" customWidth="1"/>
    <col min="22" max="22" width="8.140625" style="66" customWidth="1"/>
    <col min="23" max="23" width="9.7109375" style="400" customWidth="1"/>
    <col min="24" max="24" width="9.140625" style="400" hidden="1" customWidth="1"/>
    <col min="25" max="25" width="10.140625" style="400" hidden="1" customWidth="1"/>
    <col min="26" max="26" width="9.140625" style="400" hidden="1" customWidth="1"/>
    <col min="27" max="27" width="11.5703125" style="400" hidden="1" customWidth="1"/>
    <col min="28" max="28" width="9.140625" style="400" hidden="1" customWidth="1"/>
    <col min="29" max="29" width="3" style="400" hidden="1" customWidth="1"/>
    <col min="30" max="35" width="10.140625" style="400" hidden="1" customWidth="1"/>
    <col min="36" max="36" width="6" style="400" hidden="1" customWidth="1"/>
    <col min="37" max="37" width="6.5703125" style="400" hidden="1" customWidth="1"/>
    <col min="38" max="38" width="6" style="400" hidden="1" customWidth="1"/>
    <col min="39" max="39" width="4" style="400" hidden="1" customWidth="1"/>
    <col min="40" max="40" width="8.140625" style="400" hidden="1" customWidth="1"/>
    <col min="41" max="41" width="7.140625" style="400" hidden="1" customWidth="1"/>
    <col min="42" max="42" width="7" style="400" hidden="1" customWidth="1"/>
    <col min="43" max="44" width="5" style="400" hidden="1" customWidth="1"/>
    <col min="45" max="45" width="6" style="400" hidden="1" customWidth="1"/>
    <col min="46" max="46" width="5" style="400" hidden="1" customWidth="1"/>
    <col min="47" max="61" width="9.140625" style="400" hidden="1" customWidth="1"/>
    <col min="62" max="70" width="0" style="400" hidden="1" customWidth="1"/>
    <col min="71" max="233" width="9.140625" style="400"/>
    <col min="234" max="16384" width="9.140625" style="66"/>
  </cols>
  <sheetData>
    <row r="1" spans="1:233" s="86" customFormat="1" ht="39" customHeight="1">
      <c r="A1" s="443" t="s">
        <v>384</v>
      </c>
      <c r="B1" s="389"/>
      <c r="C1" s="389"/>
      <c r="D1" s="389"/>
      <c r="E1" s="390"/>
      <c r="F1" s="390"/>
      <c r="G1" s="389"/>
      <c r="H1" s="388"/>
      <c r="I1" s="388"/>
      <c r="J1" s="388"/>
      <c r="K1" s="388"/>
      <c r="L1" s="388"/>
      <c r="M1" s="388"/>
      <c r="N1" s="388"/>
      <c r="O1" s="388"/>
      <c r="P1" s="388"/>
      <c r="Q1" s="388"/>
      <c r="R1" s="388"/>
      <c r="S1" s="388"/>
      <c r="T1" s="388"/>
      <c r="U1" s="388"/>
      <c r="V1" s="388"/>
      <c r="W1" s="406"/>
      <c r="X1" s="260"/>
      <c r="Y1" s="260"/>
      <c r="Z1" s="260"/>
      <c r="AA1" s="260"/>
      <c r="AB1" s="260"/>
      <c r="AC1" s="94"/>
      <c r="AD1" s="107">
        <f>Data!U39</f>
        <v>42064</v>
      </c>
      <c r="AE1" s="90">
        <v>1</v>
      </c>
      <c r="AF1" s="107">
        <f>SMALL($AD$1:$AD$5,AE1)</f>
        <v>42064</v>
      </c>
      <c r="AG1" s="107"/>
      <c r="AH1" s="107">
        <f>IF(AF1&lt;Data!I2,Data!F19,AF1)</f>
        <v>42064</v>
      </c>
      <c r="AI1" s="107">
        <f>SMALL($AH$1:$AH$5,AE1)</f>
        <v>42064</v>
      </c>
      <c r="AJ1" s="90">
        <f>LOOKUP(AI1,Data!$U$39:$U$43,Data!$E$39:$E$43)</f>
        <v>16600</v>
      </c>
      <c r="AK1" s="90">
        <f>IF(AJ1=0,0,IF(AJ1&gt;18630,350,IF(AJ1&gt;13270,220,IF(AJ1&gt;8200,160,120))))</f>
        <v>220</v>
      </c>
      <c r="AL1" s="90"/>
      <c r="AM1" s="90"/>
      <c r="AN1" s="90"/>
      <c r="AO1" s="90"/>
      <c r="AP1" s="90"/>
      <c r="AQ1" s="90"/>
      <c r="AR1" s="90"/>
      <c r="AS1" s="90"/>
      <c r="AT1" s="9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c r="FH1" s="260"/>
      <c r="FI1" s="260"/>
      <c r="FJ1" s="260"/>
      <c r="FK1" s="260"/>
      <c r="FL1" s="260"/>
      <c r="FM1" s="260"/>
      <c r="FN1" s="260"/>
      <c r="FO1" s="260"/>
      <c r="FP1" s="260"/>
      <c r="FQ1" s="260"/>
      <c r="FR1" s="260"/>
      <c r="FS1" s="260"/>
      <c r="FT1" s="260"/>
      <c r="FU1" s="260"/>
      <c r="FV1" s="260"/>
      <c r="FW1" s="260"/>
      <c r="FX1" s="260"/>
      <c r="FY1" s="260"/>
      <c r="FZ1" s="260"/>
      <c r="GA1" s="260"/>
      <c r="GB1" s="260"/>
      <c r="GC1" s="260"/>
      <c r="GD1" s="260"/>
      <c r="GE1" s="260"/>
      <c r="GF1" s="260"/>
      <c r="GG1" s="260"/>
      <c r="GH1" s="260"/>
      <c r="GI1" s="260"/>
      <c r="GJ1" s="260"/>
      <c r="GK1" s="260"/>
      <c r="GL1" s="260"/>
      <c r="GM1" s="260"/>
      <c r="GN1" s="260"/>
      <c r="GO1" s="260"/>
      <c r="GP1" s="260"/>
      <c r="GQ1" s="260"/>
      <c r="GR1" s="260"/>
      <c r="GS1" s="260"/>
      <c r="GT1" s="260"/>
      <c r="GU1" s="260"/>
      <c r="GV1" s="260"/>
      <c r="GW1" s="260"/>
      <c r="GX1" s="260"/>
      <c r="GY1" s="260"/>
      <c r="GZ1" s="260"/>
      <c r="HA1" s="260"/>
      <c r="HB1" s="260"/>
      <c r="HC1" s="260"/>
      <c r="HD1" s="260"/>
      <c r="HE1" s="260"/>
      <c r="HF1" s="260"/>
      <c r="HG1" s="260"/>
      <c r="HH1" s="260"/>
      <c r="HI1" s="260"/>
      <c r="HJ1" s="260"/>
      <c r="HK1" s="260"/>
      <c r="HL1" s="260"/>
      <c r="HM1" s="260"/>
      <c r="HN1" s="260"/>
      <c r="HO1" s="260"/>
      <c r="HP1" s="260"/>
      <c r="HQ1" s="260"/>
      <c r="HR1" s="260"/>
      <c r="HS1" s="260"/>
      <c r="HT1" s="260"/>
      <c r="HU1" s="260"/>
      <c r="HV1" s="260"/>
      <c r="HW1" s="260"/>
      <c r="HX1" s="260"/>
      <c r="HY1" s="260"/>
    </row>
    <row r="2" spans="1:233" ht="15">
      <c r="B2" s="386"/>
      <c r="C2" s="386"/>
      <c r="D2" s="386"/>
      <c r="E2" s="386"/>
      <c r="F2" s="386"/>
      <c r="G2" s="386" t="str">
        <f>CONCATENATE(Data!E8,", ",Data!E9,", ",Data!E10," MANDAL, ",Data!E11," DISTRICT")</f>
        <v>MPP School, NN Colony, Dhone, Mandal MANDAL, Kurnool Dist DISTRICT</v>
      </c>
      <c r="L2" s="386"/>
      <c r="M2" s="386"/>
      <c r="N2" s="386"/>
      <c r="O2" s="386"/>
      <c r="P2" s="386"/>
      <c r="Q2" s="386"/>
      <c r="R2" s="386"/>
      <c r="S2" s="386"/>
      <c r="T2" s="386"/>
      <c r="U2" s="386"/>
      <c r="V2" s="386"/>
      <c r="W2" s="407"/>
      <c r="AC2" s="94"/>
      <c r="AD2" s="107">
        <f>Data!U40</f>
        <v>42217</v>
      </c>
      <c r="AE2" s="90">
        <v>2</v>
      </c>
      <c r="AF2" s="107">
        <f>SMALL($AD$1:$AD$5,AE2)</f>
        <v>42217</v>
      </c>
      <c r="AG2" s="107"/>
      <c r="AH2" s="107">
        <f>IF(AF2&lt;Data!$I$2,Data!$F$19,IF(AF2=AF1,Data!$F$19,AF2))</f>
        <v>42217</v>
      </c>
      <c r="AI2" s="107">
        <f>SMALL($AH$1:$AH$5,AE2)</f>
        <v>42217</v>
      </c>
      <c r="AJ2" s="90">
        <f>LOOKUP(AI2,Data!U39:U43,Data!E39:E43)</f>
        <v>36070</v>
      </c>
      <c r="AK2" s="90">
        <f>IF(AJ2=0,0,IF(AJ2&gt;18630,350,IF(AJ2&gt;13270,220,IF(AJ2&gt;8200,160,120))))</f>
        <v>350</v>
      </c>
      <c r="AL2" s="90"/>
      <c r="AM2" s="90"/>
      <c r="AN2" s="90"/>
      <c r="AO2" s="90"/>
      <c r="AP2" s="90"/>
      <c r="AQ2" s="90"/>
      <c r="AR2" s="90"/>
      <c r="AS2" s="90"/>
      <c r="AT2" s="90"/>
    </row>
    <row r="3" spans="1:233" ht="18.75" customHeight="1">
      <c r="B3" s="395" t="s">
        <v>387</v>
      </c>
      <c r="C3" s="385"/>
      <c r="F3" s="385"/>
      <c r="G3" s="385"/>
      <c r="I3" s="395"/>
      <c r="J3" s="395"/>
      <c r="L3" s="395"/>
      <c r="M3" s="395"/>
      <c r="N3" s="395"/>
      <c r="O3" s="395"/>
      <c r="P3" s="387"/>
      <c r="Q3" s="385"/>
      <c r="R3" s="385"/>
      <c r="S3" s="385"/>
      <c r="T3" s="385"/>
      <c r="U3" s="385"/>
      <c r="V3" s="385"/>
      <c r="W3" s="408"/>
      <c r="AC3" s="94"/>
      <c r="AD3" s="107">
        <f>Data!U41</f>
        <v>42461</v>
      </c>
      <c r="AE3" s="90">
        <v>3</v>
      </c>
      <c r="AF3" s="107">
        <f>SMALL($AD$1:$AD$5,AE3)</f>
        <v>42461</v>
      </c>
      <c r="AG3" s="107"/>
      <c r="AH3" s="107">
        <f>IF(AF3&lt;Data!$I$2,Data!$F$19,IF(AF3=AF2,Data!$F$19,AF3))</f>
        <v>42461</v>
      </c>
      <c r="AI3" s="107">
        <f>SMALL($AH$1:$AH$5,AE3)</f>
        <v>42430</v>
      </c>
      <c r="AJ3" s="90">
        <f>LOOKUP(AI3,Data!U39:U43,Data!E39:E43)</f>
        <v>36070</v>
      </c>
      <c r="AK3" s="90">
        <f>IF(AJ3=0,0,IF(AJ3&gt;18630,350,IF(AJ3&gt;13270,220,IF(AJ3&gt;8200,160,120))))</f>
        <v>350</v>
      </c>
      <c r="AL3" s="90"/>
      <c r="AM3" s="90"/>
      <c r="AN3" s="90"/>
      <c r="AO3" s="90"/>
      <c r="AP3" s="90"/>
      <c r="AQ3" s="90"/>
      <c r="AR3" s="90"/>
      <c r="AS3" s="90"/>
      <c r="AT3" s="90"/>
    </row>
    <row r="4" spans="1:233" ht="12.75" customHeight="1">
      <c r="A4" s="115"/>
      <c r="B4" s="115"/>
      <c r="C4" s="67"/>
      <c r="D4" s="68" t="s">
        <v>16</v>
      </c>
      <c r="F4" s="68"/>
      <c r="G4" s="396" t="str">
        <f>Data!E5</f>
        <v>G.Venugopal</v>
      </c>
      <c r="H4" s="396"/>
      <c r="I4" s="396"/>
      <c r="J4" s="396"/>
      <c r="K4" s="396"/>
      <c r="L4" s="396"/>
      <c r="M4" s="396"/>
      <c r="O4" s="397"/>
      <c r="P4" s="397"/>
      <c r="R4" s="397" t="s">
        <v>15</v>
      </c>
      <c r="S4" s="396"/>
      <c r="T4" s="396" t="str">
        <f>Data!E6</f>
        <v>SGT</v>
      </c>
      <c r="U4" s="396"/>
      <c r="V4" s="396"/>
      <c r="W4" s="409"/>
      <c r="AC4" s="94"/>
      <c r="AD4" s="107">
        <f>Data!U42</f>
        <v>42461</v>
      </c>
      <c r="AE4" s="90">
        <v>4</v>
      </c>
      <c r="AF4" s="107">
        <f>SMALL($AD$1:$AD$5,AE4)</f>
        <v>42461</v>
      </c>
      <c r="AG4" s="107"/>
      <c r="AH4" s="107">
        <f>IF(AF4&lt;Data!$I$2,Data!$F$19,IF(AF4=AF3,Data!$F$19,AF4))</f>
        <v>42430</v>
      </c>
      <c r="AI4" s="107">
        <f>SMALL($AH$1:$AH$5,AE4)</f>
        <v>42430</v>
      </c>
      <c r="AJ4" s="90">
        <f>LOOKUP(AI4,Data!U39:U43,Data!E39:E43)</f>
        <v>36070</v>
      </c>
      <c r="AK4" s="90">
        <f>IF(AJ4=0,0,IF(AJ4&gt;18630,350,IF(AJ4&gt;13270,220,IF(AJ4&gt;8200,160,120))))</f>
        <v>350</v>
      </c>
      <c r="AL4" s="90"/>
      <c r="AM4" s="90"/>
      <c r="AN4" s="113">
        <v>42430</v>
      </c>
      <c r="AO4" s="113">
        <v>42095</v>
      </c>
      <c r="AP4" s="90">
        <v>77.896000000000001</v>
      </c>
      <c r="AQ4" s="90"/>
      <c r="AR4" s="90"/>
      <c r="AS4" s="90"/>
      <c r="AT4" s="90"/>
    </row>
    <row r="5" spans="1:233" s="75" customFormat="1" ht="35.25" customHeight="1">
      <c r="A5" s="513" t="s">
        <v>40</v>
      </c>
      <c r="B5" s="514"/>
      <c r="C5" s="118" t="s">
        <v>206</v>
      </c>
      <c r="D5" s="70" t="s">
        <v>150</v>
      </c>
      <c r="E5" s="70" t="s">
        <v>205</v>
      </c>
      <c r="F5" s="70" t="s">
        <v>258</v>
      </c>
      <c r="G5" s="71" t="s">
        <v>3</v>
      </c>
      <c r="H5" s="72" t="s">
        <v>4</v>
      </c>
      <c r="I5" s="72" t="s">
        <v>29</v>
      </c>
      <c r="J5" s="72" t="s">
        <v>24</v>
      </c>
      <c r="K5" s="72" t="s">
        <v>327</v>
      </c>
      <c r="L5" s="72" t="s">
        <v>2</v>
      </c>
      <c r="M5" s="73" t="s">
        <v>30</v>
      </c>
      <c r="N5" s="73" t="s">
        <v>5</v>
      </c>
      <c r="O5" s="72" t="s">
        <v>6</v>
      </c>
      <c r="P5" s="73" t="s">
        <v>7</v>
      </c>
      <c r="Q5" s="74" t="s">
        <v>183</v>
      </c>
      <c r="R5" s="73" t="s">
        <v>8</v>
      </c>
      <c r="S5" s="382" t="s">
        <v>370</v>
      </c>
      <c r="T5" s="74" t="s">
        <v>28</v>
      </c>
      <c r="U5" s="73" t="s">
        <v>247</v>
      </c>
      <c r="V5" s="74" t="s">
        <v>248</v>
      </c>
      <c r="W5" s="410" t="s">
        <v>9</v>
      </c>
      <c r="X5" s="411"/>
      <c r="Y5" s="421" t="s">
        <v>24</v>
      </c>
      <c r="Z5" s="411"/>
      <c r="AA5" s="415">
        <v>42339</v>
      </c>
      <c r="AB5" s="411"/>
      <c r="AC5" s="94"/>
      <c r="AD5" s="107">
        <f>Data!U43</f>
        <v>42461</v>
      </c>
      <c r="AE5" s="90">
        <v>5</v>
      </c>
      <c r="AF5" s="107">
        <f>SMALL($AD$1:$AD$5,AE5)</f>
        <v>42461</v>
      </c>
      <c r="AG5" s="107"/>
      <c r="AH5" s="107">
        <f>IF(AF5&lt;Data!$I$2,Data!$F$19,IF(AF5=AF4,Data!$F$19,AF5))</f>
        <v>42430</v>
      </c>
      <c r="AI5" s="107">
        <f>SMALL($AH$1:$AH$5,AE5)</f>
        <v>42461</v>
      </c>
      <c r="AJ5" s="90">
        <f>LOOKUP(AI5,Data!U39:U43,Data!E39:E43)</f>
        <v>0</v>
      </c>
      <c r="AK5" s="90">
        <f>IF(AJ5=0,0,IF(AJ5&gt;18630,350,IF(AJ5&gt;13270,220,IF(AJ5&gt;8200,160,120))))</f>
        <v>0</v>
      </c>
      <c r="AL5" s="110"/>
      <c r="AM5" s="110"/>
      <c r="AN5" s="110" t="s">
        <v>155</v>
      </c>
      <c r="AO5" s="110" t="s">
        <v>205</v>
      </c>
      <c r="AP5" s="110" t="s">
        <v>199</v>
      </c>
      <c r="AQ5" s="110" t="s">
        <v>23</v>
      </c>
      <c r="AR5" s="110"/>
      <c r="AS5" s="110" t="s">
        <v>199</v>
      </c>
      <c r="AT5" s="110" t="s">
        <v>23</v>
      </c>
      <c r="AU5" s="411" t="s">
        <v>29</v>
      </c>
      <c r="AV5" s="411" t="s">
        <v>241</v>
      </c>
      <c r="AW5" s="411" t="s">
        <v>242</v>
      </c>
      <c r="AX5" s="411" t="s">
        <v>243</v>
      </c>
      <c r="AY5" s="411" t="s">
        <v>244</v>
      </c>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c r="DK5" s="411"/>
      <c r="DL5" s="411"/>
      <c r="DM5" s="411"/>
      <c r="DN5" s="411"/>
      <c r="DO5" s="411"/>
      <c r="DP5" s="411"/>
      <c r="DQ5" s="411"/>
      <c r="DR5" s="411"/>
      <c r="DS5" s="411"/>
      <c r="DT5" s="411"/>
      <c r="DU5" s="411"/>
      <c r="DV5" s="411"/>
      <c r="DW5" s="411"/>
      <c r="DX5" s="411"/>
      <c r="DY5" s="411"/>
      <c r="DZ5" s="411"/>
      <c r="EA5" s="411"/>
      <c r="EB5" s="411"/>
      <c r="EC5" s="411"/>
      <c r="ED5" s="411"/>
      <c r="EE5" s="411"/>
      <c r="EF5" s="411"/>
      <c r="EG5" s="411"/>
      <c r="EH5" s="411"/>
      <c r="EI5" s="411"/>
      <c r="EJ5" s="411"/>
      <c r="EK5" s="411"/>
      <c r="EL5" s="411"/>
      <c r="EM5" s="411"/>
      <c r="EN5" s="411"/>
      <c r="EO5" s="411"/>
      <c r="EP5" s="411"/>
      <c r="EQ5" s="411"/>
      <c r="ER5" s="411"/>
      <c r="ES5" s="411"/>
      <c r="ET5" s="411"/>
      <c r="EU5" s="411"/>
      <c r="EV5" s="411"/>
      <c r="EW5" s="411"/>
      <c r="EX5" s="411"/>
      <c r="EY5" s="411"/>
      <c r="EZ5" s="411"/>
      <c r="FA5" s="411"/>
      <c r="FB5" s="411"/>
      <c r="FC5" s="411"/>
      <c r="FD5" s="411"/>
      <c r="FE5" s="411"/>
      <c r="FF5" s="411"/>
      <c r="FG5" s="411"/>
      <c r="FH5" s="411"/>
      <c r="FI5" s="411"/>
      <c r="FJ5" s="411"/>
      <c r="FK5" s="411"/>
      <c r="FL5" s="411"/>
      <c r="FM5" s="411"/>
      <c r="FN5" s="411"/>
      <c r="FO5" s="411"/>
      <c r="FP5" s="411"/>
      <c r="FQ5" s="411"/>
      <c r="FR5" s="411"/>
      <c r="FS5" s="411"/>
      <c r="FT5" s="411"/>
      <c r="FU5" s="411"/>
      <c r="FV5" s="411"/>
      <c r="FW5" s="411"/>
      <c r="FX5" s="411"/>
      <c r="FY5" s="411"/>
      <c r="FZ5" s="411"/>
      <c r="GA5" s="411"/>
      <c r="GB5" s="411"/>
      <c r="GC5" s="411"/>
      <c r="GD5" s="411"/>
      <c r="GE5" s="411"/>
      <c r="GF5" s="411"/>
      <c r="GG5" s="411"/>
      <c r="GH5" s="411"/>
      <c r="GI5" s="411"/>
      <c r="GJ5" s="411"/>
      <c r="GK5" s="411"/>
      <c r="GL5" s="411"/>
      <c r="GM5" s="411"/>
      <c r="GN5" s="411"/>
      <c r="GO5" s="411"/>
      <c r="GP5" s="411"/>
      <c r="GQ5" s="411"/>
      <c r="GR5" s="411"/>
      <c r="GS5" s="411"/>
      <c r="GT5" s="411"/>
      <c r="GU5" s="411"/>
      <c r="GV5" s="411"/>
      <c r="GW5" s="411"/>
      <c r="GX5" s="411"/>
      <c r="GY5" s="411"/>
      <c r="GZ5" s="411"/>
      <c r="HA5" s="411"/>
      <c r="HB5" s="411"/>
      <c r="HC5" s="411"/>
      <c r="HD5" s="411"/>
      <c r="HE5" s="411"/>
      <c r="HF5" s="411"/>
      <c r="HG5" s="411"/>
      <c r="HH5" s="411"/>
      <c r="HI5" s="411"/>
      <c r="HJ5" s="411"/>
      <c r="HK5" s="411"/>
      <c r="HL5" s="411"/>
      <c r="HM5" s="411"/>
      <c r="HN5" s="411"/>
      <c r="HO5" s="411"/>
      <c r="HP5" s="411"/>
      <c r="HQ5" s="411"/>
      <c r="HR5" s="411"/>
      <c r="HS5" s="411"/>
      <c r="HT5" s="411"/>
      <c r="HU5" s="411"/>
      <c r="HV5" s="411"/>
      <c r="HW5" s="411"/>
      <c r="HX5" s="411"/>
      <c r="HY5" s="411"/>
    </row>
    <row r="6" spans="1:233" s="76" customFormat="1" ht="16.5" customHeight="1">
      <c r="A6" s="116">
        <f>SalaryParticulars!AH6</f>
        <v>42064</v>
      </c>
      <c r="B6" s="117">
        <f>SalaryParticulars!AI6</f>
        <v>42094</v>
      </c>
      <c r="C6" s="112">
        <f>SalaryParticulars!AK6</f>
        <v>31</v>
      </c>
      <c r="D6" s="62">
        <f t="shared" ref="D6:D20" si="0">ROUND(AN6*AK6/AJ6,0)</f>
        <v>16600</v>
      </c>
      <c r="E6" s="61">
        <f>ROUND(SalaryParticulars!AO6*SalaryParticulars!AK6/SalaryParticulars!AJ6,0)</f>
        <v>0</v>
      </c>
      <c r="F6" s="61">
        <f>Data!E17</f>
        <v>0</v>
      </c>
      <c r="G6" s="62">
        <f>ROUND(D6*AP4%,0)</f>
        <v>12931</v>
      </c>
      <c r="H6" s="62">
        <f>ROUND(D6*SalaryParticulars!AR6%,0)</f>
        <v>1992</v>
      </c>
      <c r="I6" s="63">
        <f>ROUND(SalaryParticulars!AU6*SalaryParticulars!AK6/SalaryParticulars!AJ6,0)</f>
        <v>0</v>
      </c>
      <c r="J6" s="63">
        <f>IF(Data!$D$28="Yes",ROUND(IF(A6&gt;=$AA$5,1350,900)*SalaryParticulars!AK6/SalaryParticulars!AJ6,0),0)</f>
        <v>0</v>
      </c>
      <c r="K6" s="63">
        <f>IF(A6&lt;Data!V2,ROUND(SalaryParticulars!D6*27%,0),ROUND(D6*0%,0))</f>
        <v>4482</v>
      </c>
      <c r="L6" s="63">
        <f t="shared" ref="L6:L20" si="1">SUM(D6:K6)</f>
        <v>36005</v>
      </c>
      <c r="M6" s="60">
        <f>IF(C6&gt;=X6/2,IF(Data!$C$70="CPS",0,IF(Data!$E$81&gt;0,IF(A6&gt;=Data!$D$81,Data!$E$81,Data!$E$70),Data!$E$70)),0)</f>
        <v>1500</v>
      </c>
      <c r="N6" s="64">
        <f>IF(Data!$D$28="Yes",0,IF(C6&gt;=X6/2,IF(L6&gt;20000,200,IF(L6&gt;15000,150,IF(L6&gt;10000,100,IF(L6&gt;5000,80,0)))),0))</f>
        <v>200</v>
      </c>
      <c r="O6" s="60">
        <f>IF(C6&gt;=X6/2,IF(Data!$E$80&gt;0,IF(A6&gt;=Data!$D$80,Data!$E$80,Data!$E$69),Data!$E$69),0)</f>
        <v>60</v>
      </c>
      <c r="P6" s="60"/>
      <c r="Q6" s="60">
        <f>IF(Data!$C$70="CPS",ROUND((SalaryParticulars!D6+SalaryParticulars!G6)*10%,0),0)</f>
        <v>0</v>
      </c>
      <c r="R6" s="60">
        <f>IF(C6&gt;=X6/2,IF(Data!$E$79&gt;0,IF(SalaryParticulars!A6&gt;=Data!$D$79,Data!$E$79,Data!$E$68),Data!$E$68),0)</f>
        <v>450</v>
      </c>
      <c r="S6" s="60">
        <f>IF(C6&gt;=X6/2,IF(A6&gt;=$AA$6,Data!$E$66,0),0)</f>
        <v>90</v>
      </c>
      <c r="T6" s="63">
        <f t="shared" ref="T6:T20" si="2">IF(C6&gt;=X6/2,IF(OR(MONTH(A6)=3,MONTH(A6)=12),20,0),0)</f>
        <v>20</v>
      </c>
      <c r="U6" s="60">
        <v>0</v>
      </c>
      <c r="V6" s="60">
        <f>IF(C6&gt;=X6/2,LOOKUP(A6,Data!$C$92:$D$103,Data!$E$92:$E$103),0)</f>
        <v>0</v>
      </c>
      <c r="W6" s="412">
        <f>SUM(M6:V6)</f>
        <v>2320</v>
      </c>
      <c r="X6" s="413">
        <f>SalaryParticulars!AJ6</f>
        <v>31</v>
      </c>
      <c r="Y6" s="422">
        <f>IF(J6&gt;800,800,J6)</f>
        <v>0</v>
      </c>
      <c r="Z6" s="414"/>
      <c r="AA6" s="415">
        <v>41944</v>
      </c>
      <c r="AB6" s="413"/>
      <c r="AC6" s="94"/>
      <c r="AD6" s="108">
        <v>42064</v>
      </c>
      <c r="AE6" s="108">
        <f>SMALL($AD$6:$AD$27,AC14)</f>
        <v>0</v>
      </c>
      <c r="AF6" s="107">
        <f>IF(AE6&lt;Data!$I$2,Data!$F$19,IF(AE6&lt;$AD$6,Data!$F$19,AE6))</f>
        <v>42430</v>
      </c>
      <c r="AG6" s="107">
        <f>SMALL($AF$6:$AF$27,AC14)</f>
        <v>42064</v>
      </c>
      <c r="AH6" s="108">
        <f>AG6</f>
        <v>42064</v>
      </c>
      <c r="AI6" s="107">
        <f t="shared" ref="AI6:AI27" si="3">AH7-1</f>
        <v>42094</v>
      </c>
      <c r="AJ6" s="90">
        <f t="shared" ref="AJ6:AJ26" si="4">DAY(DATE(YEAR(AH6),MONTH(AH6)+1,1)-1)</f>
        <v>31</v>
      </c>
      <c r="AK6" s="90">
        <f t="shared" ref="AK6:AK26" si="5">AI6-AH6+1</f>
        <v>31</v>
      </c>
      <c r="AL6" s="90">
        <f>IF(AND(AH6&gt;=$AO$4,AH6&lt;$AI$2),Data!$F$39,LOOKUP(AH6,$AI$1:$AI$5,$AJ$1:$AJ$5))</f>
        <v>16600</v>
      </c>
      <c r="AM6" s="90">
        <f>IF(AH6=Data!$G$33,Data!$H$33,IF(AH6=Data!$G$34,Data!$H$34,IF(AH6=Data!$G$35,Data!$H$35,Data!$H$36)))</f>
        <v>1</v>
      </c>
      <c r="AN6" s="90">
        <f>IF(AH6&gt;=$AN$4,0,ROUND(AL6*AM6,0))</f>
        <v>16600</v>
      </c>
      <c r="AO6" s="111">
        <f>IF(AN6&gt;0,ROUND(Data!$E$15*AK6*AM6/AK6,0),0)</f>
        <v>0</v>
      </c>
      <c r="AP6" s="90">
        <f>IF(AH6&gt;=Data!$G$22,Data!$I$22,IF(AH6&gt;=Data!$G$21,Data!$I$21,IF(AH6&gt;=Data!$F$21,Data!$I$19,0)))</f>
        <v>8.9079999999999995</v>
      </c>
      <c r="AQ6" s="90">
        <f>IF(Data!$D$25&lt;Data!$D$24,Data!$E$24,IF(AI6&gt;=Data!$D$25,Data!$E$25,Data!$E$24))</f>
        <v>12</v>
      </c>
      <c r="AR6" s="90">
        <f>IF(AM6=0.5,AQ6*2,AQ6)</f>
        <v>12</v>
      </c>
      <c r="AS6" s="90">
        <f t="shared" ref="AS6:AS19" si="6">ROUND(AN6*AP6%*AK6/AJ6,0)</f>
        <v>1479</v>
      </c>
      <c r="AT6" s="90">
        <f t="shared" ref="AT6:AT19" si="7">ROUND(AN6*AQ6%*AK6/AJ6,0)</f>
        <v>1992</v>
      </c>
      <c r="AU6" s="90">
        <f>IF(Data!$E$27="Greater Hyderabad",SalaryParticulars!AV6,IF(Data!$E$27="Greater Visakhapatnam",SalaryParticulars!AW6,IF(Data!$E$27="Vijayawada",SalaryParticulars!AX6,IF(Data!$E$27="Other Muncipal Corporations",SalaryParticulars!AY6,0))))</f>
        <v>0</v>
      </c>
      <c r="AV6" s="413">
        <f>IF(AN6=0,0,IF(AN6&gt;18030,525,IF(AN6&gt;13270,350,IF(AN6&gt;8200,300,200))))</f>
        <v>350</v>
      </c>
      <c r="AW6" s="413">
        <f>IF(AN6=0,0,IF(AN6&gt;18030,350,IF(AN6&gt;13270,220,IF(AN6&gt;8200,160,120))))</f>
        <v>220</v>
      </c>
      <c r="AX6" s="413">
        <f>IF(AN6=0,0,IF(AN6&gt;18030,350,IF(AN6&gt;13270,220,IF(AN6&gt;8200,160,120))))</f>
        <v>220</v>
      </c>
      <c r="AY6" s="413">
        <f>IF(AN6=0,0,IF(AN6&gt;18030,140,IF(AN6&gt;13270,130,IF(AN6&gt;8200,120,100))))</f>
        <v>130</v>
      </c>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413"/>
      <c r="DG6" s="413"/>
      <c r="DH6" s="413"/>
      <c r="DI6" s="413"/>
      <c r="DJ6" s="413"/>
      <c r="DK6" s="413"/>
      <c r="DL6" s="413"/>
      <c r="DM6" s="413"/>
      <c r="DN6" s="413"/>
      <c r="DO6" s="413"/>
      <c r="DP6" s="413"/>
      <c r="DQ6" s="413"/>
      <c r="DR6" s="413"/>
      <c r="DS6" s="413"/>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c r="FF6" s="413"/>
      <c r="FG6" s="413"/>
      <c r="FH6" s="413"/>
      <c r="FI6" s="413"/>
      <c r="FJ6" s="413"/>
      <c r="FK6" s="413"/>
      <c r="FL6" s="413"/>
      <c r="FM6" s="413"/>
      <c r="FN6" s="413"/>
      <c r="FO6" s="413"/>
      <c r="FP6" s="413"/>
      <c r="FQ6" s="413"/>
      <c r="FR6" s="413"/>
      <c r="FS6" s="413"/>
      <c r="FT6" s="413"/>
      <c r="FU6" s="413"/>
      <c r="FV6" s="413"/>
      <c r="FW6" s="413"/>
      <c r="FX6" s="413"/>
      <c r="FY6" s="413"/>
      <c r="FZ6" s="413"/>
      <c r="GA6" s="413"/>
      <c r="GB6" s="413"/>
      <c r="GC6" s="413"/>
      <c r="GD6" s="413"/>
      <c r="GE6" s="413"/>
      <c r="GF6" s="413"/>
      <c r="GG6" s="413"/>
      <c r="GH6" s="413"/>
      <c r="GI6" s="413"/>
      <c r="GJ6" s="413"/>
      <c r="GK6" s="413"/>
      <c r="GL6" s="413"/>
      <c r="GM6" s="413"/>
      <c r="GN6" s="413"/>
      <c r="GO6" s="413"/>
      <c r="GP6" s="413"/>
      <c r="GQ6" s="413"/>
      <c r="GR6" s="413"/>
      <c r="GS6" s="413"/>
      <c r="GT6" s="413"/>
      <c r="GU6" s="413"/>
      <c r="GV6" s="413"/>
      <c r="GW6" s="413"/>
      <c r="GX6" s="413"/>
      <c r="GY6" s="413"/>
      <c r="GZ6" s="413"/>
      <c r="HA6" s="413"/>
      <c r="HB6" s="413"/>
      <c r="HC6" s="413"/>
      <c r="HD6" s="413"/>
      <c r="HE6" s="413"/>
      <c r="HF6" s="413"/>
      <c r="HG6" s="413"/>
      <c r="HH6" s="413"/>
      <c r="HI6" s="413"/>
      <c r="HJ6" s="413"/>
      <c r="HK6" s="413"/>
      <c r="HL6" s="413"/>
      <c r="HM6" s="413"/>
      <c r="HN6" s="413"/>
      <c r="HO6" s="413"/>
      <c r="HP6" s="413"/>
      <c r="HQ6" s="413"/>
      <c r="HR6" s="413"/>
      <c r="HS6" s="413"/>
      <c r="HT6" s="413"/>
      <c r="HU6" s="413"/>
      <c r="HV6" s="413"/>
      <c r="HW6" s="413"/>
      <c r="HX6" s="413"/>
      <c r="HY6" s="413"/>
    </row>
    <row r="7" spans="1:233" s="76" customFormat="1" ht="16.5" customHeight="1">
      <c r="A7" s="116">
        <f>SalaryParticulars!AH7</f>
        <v>42095</v>
      </c>
      <c r="B7" s="117">
        <f>SalaryParticulars!AI7</f>
        <v>42124</v>
      </c>
      <c r="C7" s="112">
        <f>SalaryParticulars!AK7</f>
        <v>30</v>
      </c>
      <c r="D7" s="62">
        <f t="shared" si="0"/>
        <v>35120</v>
      </c>
      <c r="E7" s="61">
        <f>ROUND(SalaryParticulars!AO7*SalaryParticulars!AK7/SalaryParticulars!AJ7,0)</f>
        <v>0</v>
      </c>
      <c r="F7" s="61">
        <f>IF(D7&gt;0,IF(A7&gt;=Data!$D$18,Data!$E$18,Data!$E$17),0)</f>
        <v>0</v>
      </c>
      <c r="G7" s="62">
        <f>ROUND(D7*SalaryParticulars!AP7%,0)</f>
        <v>3128</v>
      </c>
      <c r="H7" s="62">
        <f>ROUND(D7*SalaryParticulars!AR7%,0)</f>
        <v>5092</v>
      </c>
      <c r="I7" s="63">
        <f>ROUND(SalaryParticulars!AU7*SalaryParticulars!AK7/SalaryParticulars!AJ7,0)</f>
        <v>0</v>
      </c>
      <c r="J7" s="63">
        <f>IF(Data!$D$28="Yes",ROUND(IF(A7&gt;=$AA$5,1350,900)*SalaryParticulars!AK7/SalaryParticulars!AJ7,0),0)</f>
        <v>0</v>
      </c>
      <c r="K7" s="63">
        <f t="shared" ref="K7:K17" si="8">ROUND(D7*0%,0)</f>
        <v>0</v>
      </c>
      <c r="L7" s="63">
        <f t="shared" si="1"/>
        <v>43340</v>
      </c>
      <c r="M7" s="60">
        <f>IF(C7&gt;=X7/2,IF(Data!$C$70="CPS",0,IF(Data!$E$81&gt;0,IF(A7&gt;=Data!$D$81,Data!$E$81,Data!$E$70),Data!$E$70)),0)</f>
        <v>1500</v>
      </c>
      <c r="N7" s="64">
        <f>IF(Data!$D$28="Yes",0,IF(C7&gt;=X7/2,IF(L7&gt;20000,200,IF(L7&gt;15000,150,IF(L7&gt;10000,100,IF(L7&gt;5000,80,0)))),0))</f>
        <v>200</v>
      </c>
      <c r="O7" s="60">
        <f>IF(C7&gt;=X7/2,IF(Data!$E$80&gt;0,IF(A7&gt;=Data!$D$80,Data!$E$80,Data!$E$69),Data!$E$69),0)</f>
        <v>60</v>
      </c>
      <c r="P7" s="60"/>
      <c r="Q7" s="60">
        <f>IF(Data!$C$70="CPS",ROUND((SalaryParticulars!D7+SalaryParticulars!G7)*10%,0),0)</f>
        <v>0</v>
      </c>
      <c r="R7" s="60">
        <f>IF(C7&gt;=X7/2,IF(Data!$E$79&gt;0,IF(SalaryParticulars!A7&gt;=Data!$D$79,Data!$E$79,Data!$E$68),Data!$E$68),0)</f>
        <v>450</v>
      </c>
      <c r="S7" s="60">
        <f>IF(C7&gt;=X7/2,IF(A7&gt;=$AA$6,Data!$E$66,0),0)</f>
        <v>90</v>
      </c>
      <c r="T7" s="63">
        <f t="shared" si="2"/>
        <v>0</v>
      </c>
      <c r="U7" s="60">
        <v>0</v>
      </c>
      <c r="V7" s="60">
        <f>IF(C7&gt;=X7/2,LOOKUP(A7,Data!$C$92:$D$103,Data!$E$92:$E$103),0)</f>
        <v>0</v>
      </c>
      <c r="W7" s="412">
        <f t="shared" ref="W7:W20" si="9">SUM(M7:V7)</f>
        <v>2300</v>
      </c>
      <c r="X7" s="413">
        <f>SalaryParticulars!AJ7</f>
        <v>30</v>
      </c>
      <c r="Y7" s="422">
        <f t="shared" ref="Y7:Y20" si="10">IF(J7&gt;800,800,J7)</f>
        <v>0</v>
      </c>
      <c r="Z7" s="414"/>
      <c r="AA7" s="413"/>
      <c r="AB7" s="413"/>
      <c r="AC7" s="94"/>
      <c r="AD7" s="108">
        <v>42095</v>
      </c>
      <c r="AE7" s="108">
        <f t="shared" ref="AE7:AE27" si="11">SMALL($AD$6:$AD$27,AC15)</f>
        <v>1</v>
      </c>
      <c r="AF7" s="107">
        <f>IF(IF(AE7&lt;Data!$I$2,Data!$F$19,IF(AE7&lt;$AD$6,Data!$F$19,AE7))=AF6,Data!$F$19,IF(AE7&lt;Data!$I$2,Data!$F$19,IF(AE7&lt;$AD$6,Data!$F$19,AE7)))</f>
        <v>42430</v>
      </c>
      <c r="AG7" s="107">
        <f t="shared" ref="AG7:AG27" si="12">SMALL($AF$6:$AF$27,AC15)</f>
        <v>42095</v>
      </c>
      <c r="AH7" s="108">
        <f>IF(AG7=AH6,AG8,AG7)</f>
        <v>42095</v>
      </c>
      <c r="AI7" s="107">
        <f t="shared" si="3"/>
        <v>42124</v>
      </c>
      <c r="AJ7" s="90">
        <f t="shared" si="4"/>
        <v>30</v>
      </c>
      <c r="AK7" s="90">
        <f t="shared" si="5"/>
        <v>30</v>
      </c>
      <c r="AL7" s="90">
        <f>IF(AND(AH7&gt;=$AO$4,AH7&lt;$AI$2),Data!$F$39,LOOKUP(AH7,$AI$1:$AI$5,$AJ$1:$AJ$5))</f>
        <v>35120</v>
      </c>
      <c r="AM7" s="90">
        <f>IF(AH7=Data!$G$33,Data!$H$33,IF(AH7=Data!$G$34,Data!$H$34,IF(AH7=Data!$G$35,Data!$H$35,Data!$H$36)))</f>
        <v>1</v>
      </c>
      <c r="AN7" s="90">
        <f t="shared" ref="AN7:AN27" si="13">IF(AH7&gt;=$AN$4,0,ROUND(AL7*AM7,0))</f>
        <v>35120</v>
      </c>
      <c r="AO7" s="111">
        <f>IF(AN7&gt;0,ROUND(Data!$E$15*AK7*AM7/AK7,0),0)</f>
        <v>0</v>
      </c>
      <c r="AP7" s="90">
        <f>IF(AH7&gt;=Data!$G$22,Data!$I$22,IF(AH7&gt;=Data!$G$21,Data!$I$21,IF(AH7&gt;=Data!$F$21,Data!$I$19,0)))</f>
        <v>8.9079999999999995</v>
      </c>
      <c r="AQ7" s="90">
        <f>IF(Data!$D$25&lt;Data!$D$24,Data!$E$24,IF(AI7&gt;=Data!$D$25,Data!$E$25,Data!$E$24))</f>
        <v>14.5</v>
      </c>
      <c r="AR7" s="90">
        <f t="shared" ref="AR7:AR19" si="14">IF(AM7=0.5,AQ7*2,AQ7)</f>
        <v>14.5</v>
      </c>
      <c r="AS7" s="90">
        <f t="shared" si="6"/>
        <v>3128</v>
      </c>
      <c r="AT7" s="90">
        <f t="shared" si="7"/>
        <v>5092</v>
      </c>
      <c r="AU7" s="90">
        <f>IF(Data!$E$27="Greater Hyderabad",SalaryParticulars!AV7,IF(Data!$E$27="Greater Visakhapatnam",SalaryParticulars!AW7,IF(Data!$E$27="Vijayawada",SalaryParticulars!AX7,IF(Data!$E$27="Other Muncipal Corporations",SalaryParticulars!AY7,0))))</f>
        <v>0</v>
      </c>
      <c r="AV7" s="413">
        <f t="shared" ref="AV7:AV19" si="15">IF(AN7=0,0,IF(AN7&gt;18030,525,IF(AN7&gt;13270,350,IF(AN7&gt;8200,300,200))))</f>
        <v>525</v>
      </c>
      <c r="AW7" s="413">
        <f t="shared" ref="AW7:AW19" si="16">IF(AN7=0,0,IF(AN7&gt;18030,350,IF(AN7&gt;13270,220,IF(AN7&gt;8200,160,120))))</f>
        <v>350</v>
      </c>
      <c r="AX7" s="413">
        <f t="shared" ref="AX7:AX19" si="17">IF(AN7=0,0,IF(AN7&gt;18030,350,IF(AN7&gt;13270,220,IF(AN7&gt;8200,160,120))))</f>
        <v>350</v>
      </c>
      <c r="AY7" s="413">
        <f t="shared" ref="AY7:AY19" si="18">IF(AN7=0,0,IF(AN7&gt;18030,140,IF(AN7&gt;13270,130,IF(AN7&gt;8200,120,100))))</f>
        <v>140</v>
      </c>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413"/>
      <c r="CO7" s="413"/>
      <c r="CP7" s="413"/>
      <c r="CQ7" s="413"/>
      <c r="CR7" s="413"/>
      <c r="CS7" s="413"/>
      <c r="CT7" s="413"/>
      <c r="CU7" s="413"/>
      <c r="CV7" s="413"/>
      <c r="CW7" s="413"/>
      <c r="CX7" s="413"/>
      <c r="CY7" s="413"/>
      <c r="CZ7" s="413"/>
      <c r="DA7" s="413"/>
      <c r="DB7" s="413"/>
      <c r="DC7" s="413"/>
      <c r="DD7" s="413"/>
      <c r="DE7" s="413"/>
      <c r="DF7" s="413"/>
      <c r="DG7" s="413"/>
      <c r="DH7" s="413"/>
      <c r="DI7" s="413"/>
      <c r="DJ7" s="413"/>
      <c r="DK7" s="413"/>
      <c r="DL7" s="413"/>
      <c r="DM7" s="413"/>
      <c r="DN7" s="413"/>
      <c r="DO7" s="413"/>
      <c r="DP7" s="413"/>
      <c r="DQ7" s="413"/>
      <c r="DR7" s="413"/>
      <c r="DS7" s="413"/>
      <c r="DT7" s="413"/>
      <c r="DU7" s="413"/>
      <c r="DV7" s="413"/>
      <c r="DW7" s="413"/>
      <c r="DX7" s="413"/>
      <c r="DY7" s="413"/>
      <c r="DZ7" s="413"/>
      <c r="EA7" s="413"/>
      <c r="EB7" s="413"/>
      <c r="EC7" s="413"/>
      <c r="ED7" s="413"/>
      <c r="EE7" s="413"/>
      <c r="EF7" s="413"/>
      <c r="EG7" s="413"/>
      <c r="EH7" s="413"/>
      <c r="EI7" s="413"/>
      <c r="EJ7" s="413"/>
      <c r="EK7" s="413"/>
      <c r="EL7" s="413"/>
      <c r="EM7" s="413"/>
      <c r="EN7" s="413"/>
      <c r="EO7" s="413"/>
      <c r="EP7" s="413"/>
      <c r="EQ7" s="413"/>
      <c r="ER7" s="413"/>
      <c r="ES7" s="413"/>
      <c r="ET7" s="413"/>
      <c r="EU7" s="413"/>
      <c r="EV7" s="413"/>
      <c r="EW7" s="413"/>
      <c r="EX7" s="413"/>
      <c r="EY7" s="413"/>
      <c r="EZ7" s="413"/>
      <c r="FA7" s="413"/>
      <c r="FB7" s="413"/>
      <c r="FC7" s="413"/>
      <c r="FD7" s="413"/>
      <c r="FE7" s="413"/>
      <c r="FF7" s="413"/>
      <c r="FG7" s="413"/>
      <c r="FH7" s="413"/>
      <c r="FI7" s="413"/>
      <c r="FJ7" s="413"/>
      <c r="FK7" s="413"/>
      <c r="FL7" s="413"/>
      <c r="FM7" s="413"/>
      <c r="FN7" s="413"/>
      <c r="FO7" s="413"/>
      <c r="FP7" s="413"/>
      <c r="FQ7" s="413"/>
      <c r="FR7" s="413"/>
      <c r="FS7" s="413"/>
      <c r="FT7" s="413"/>
      <c r="FU7" s="413"/>
      <c r="FV7" s="413"/>
      <c r="FW7" s="413"/>
      <c r="FX7" s="413"/>
      <c r="FY7" s="413"/>
      <c r="FZ7" s="413"/>
      <c r="GA7" s="413"/>
      <c r="GB7" s="413"/>
      <c r="GC7" s="413"/>
      <c r="GD7" s="413"/>
      <c r="GE7" s="413"/>
      <c r="GF7" s="413"/>
      <c r="GG7" s="413"/>
      <c r="GH7" s="413"/>
      <c r="GI7" s="413"/>
      <c r="GJ7" s="413"/>
      <c r="GK7" s="413"/>
      <c r="GL7" s="413"/>
      <c r="GM7" s="413"/>
      <c r="GN7" s="413"/>
      <c r="GO7" s="413"/>
      <c r="GP7" s="413"/>
      <c r="GQ7" s="413"/>
      <c r="GR7" s="413"/>
      <c r="GS7" s="413"/>
      <c r="GT7" s="413"/>
      <c r="GU7" s="413"/>
      <c r="GV7" s="413"/>
      <c r="GW7" s="413"/>
      <c r="GX7" s="413"/>
      <c r="GY7" s="413"/>
      <c r="GZ7" s="413"/>
      <c r="HA7" s="413"/>
      <c r="HB7" s="413"/>
      <c r="HC7" s="413"/>
      <c r="HD7" s="413"/>
      <c r="HE7" s="413"/>
      <c r="HF7" s="413"/>
      <c r="HG7" s="413"/>
      <c r="HH7" s="413"/>
      <c r="HI7" s="413"/>
      <c r="HJ7" s="413"/>
      <c r="HK7" s="413"/>
      <c r="HL7" s="413"/>
      <c r="HM7" s="413"/>
      <c r="HN7" s="413"/>
      <c r="HO7" s="413"/>
      <c r="HP7" s="413"/>
      <c r="HQ7" s="413"/>
      <c r="HR7" s="413"/>
      <c r="HS7" s="413"/>
      <c r="HT7" s="413"/>
      <c r="HU7" s="413"/>
      <c r="HV7" s="413"/>
      <c r="HW7" s="413"/>
      <c r="HX7" s="413"/>
      <c r="HY7" s="413"/>
    </row>
    <row r="8" spans="1:233" s="76" customFormat="1" ht="16.5" customHeight="1">
      <c r="A8" s="116">
        <f>SalaryParticulars!AH8</f>
        <v>42125</v>
      </c>
      <c r="B8" s="117">
        <f>SalaryParticulars!AI8</f>
        <v>42155</v>
      </c>
      <c r="C8" s="112">
        <f>SalaryParticulars!AK8</f>
        <v>31</v>
      </c>
      <c r="D8" s="62">
        <f t="shared" si="0"/>
        <v>35120</v>
      </c>
      <c r="E8" s="61">
        <f>ROUND(SalaryParticulars!AO8*SalaryParticulars!AK8/SalaryParticulars!AJ8,0)</f>
        <v>0</v>
      </c>
      <c r="F8" s="61">
        <f>IF(D8&gt;0,IF(A8&gt;=Data!$D$18,Data!$E$18,Data!$E$17),0)</f>
        <v>0</v>
      </c>
      <c r="G8" s="62">
        <f>ROUND(D8*SalaryParticulars!AP8%,0)</f>
        <v>3128</v>
      </c>
      <c r="H8" s="62">
        <f>ROUND(D8*SalaryParticulars!AR8%,0)</f>
        <v>5092</v>
      </c>
      <c r="I8" s="63">
        <f>ROUND(SalaryParticulars!AU8*SalaryParticulars!AK8/SalaryParticulars!AJ8,0)</f>
        <v>0</v>
      </c>
      <c r="J8" s="63">
        <f>IF(Data!$D$28="Yes",ROUND(IF(A8&gt;=$AA$5,1350,900)*SalaryParticulars!AK8/SalaryParticulars!AJ8,0),0)</f>
        <v>0</v>
      </c>
      <c r="K8" s="63">
        <f t="shared" si="8"/>
        <v>0</v>
      </c>
      <c r="L8" s="63">
        <f t="shared" si="1"/>
        <v>43340</v>
      </c>
      <c r="M8" s="60">
        <f>IF(C8&gt;=X8/2,IF(Data!$C$70="CPS",0,IF(Data!$E$81&gt;0,IF(A8&gt;=Data!$D$81,Data!$E$81,Data!$E$70),Data!$E$70)),0)</f>
        <v>1500</v>
      </c>
      <c r="N8" s="64">
        <f>IF(Data!$D$28="Yes",0,IF(C8&gt;=X8/2,IF(L8&gt;20000,200,IF(L8&gt;15000,150,IF(L8&gt;10000,100,IF(L8&gt;5000,80,0)))),0))</f>
        <v>200</v>
      </c>
      <c r="O8" s="60">
        <f>IF(C8&gt;=X8/2,IF(Data!$E$80&gt;0,IF(A8&gt;=Data!$D$80,Data!$E$80,Data!$E$69),Data!$E$69),0)</f>
        <v>60</v>
      </c>
      <c r="P8" s="60"/>
      <c r="Q8" s="60">
        <f>IF(Data!$C$70="CPS",ROUND((SalaryParticulars!D8+SalaryParticulars!G8)*10%,0),0)</f>
        <v>0</v>
      </c>
      <c r="R8" s="60">
        <f>IF(C8&gt;=X8/2,IF(Data!$E$79&gt;0,IF(SalaryParticulars!A8&gt;=Data!$D$79,Data!$E$79,Data!$E$68),Data!$E$68),0)</f>
        <v>450</v>
      </c>
      <c r="S8" s="60">
        <f>IF(C8&gt;=X8/2,IF(A8&gt;=$AA$6,Data!$E$66,0),0)</f>
        <v>90</v>
      </c>
      <c r="T8" s="63">
        <f t="shared" si="2"/>
        <v>0</v>
      </c>
      <c r="U8" s="60">
        <v>0</v>
      </c>
      <c r="V8" s="60">
        <f>IF(C8&gt;=X8/2,LOOKUP(A8,Data!$C$92:$D$103,Data!$E$92:$E$103),0)</f>
        <v>0</v>
      </c>
      <c r="W8" s="412">
        <f t="shared" si="9"/>
        <v>2300</v>
      </c>
      <c r="X8" s="413">
        <f>SalaryParticulars!AJ8</f>
        <v>31</v>
      </c>
      <c r="Y8" s="422">
        <f t="shared" si="10"/>
        <v>0</v>
      </c>
      <c r="Z8" s="414">
        <f>MONTH(A8)</f>
        <v>5</v>
      </c>
      <c r="AA8" s="413">
        <f>YEAR(A8)</f>
        <v>2015</v>
      </c>
      <c r="AB8" s="413"/>
      <c r="AC8" s="94"/>
      <c r="AD8" s="108">
        <v>42125</v>
      </c>
      <c r="AE8" s="108">
        <f t="shared" si="11"/>
        <v>1</v>
      </c>
      <c r="AF8" s="107">
        <f>IF(IF(AE8&lt;Data!$I$2,Data!$F$19,IF(AE8&lt;$AD$6,Data!$F$19,AE8))=AF7,Data!$F$19,IF(AE8&lt;Data!$I$2,Data!$F$19,IF(AE8&lt;$AD$6,Data!$F$19,AE8)))</f>
        <v>42430</v>
      </c>
      <c r="AG8" s="107">
        <f t="shared" si="12"/>
        <v>42125</v>
      </c>
      <c r="AH8" s="108">
        <f t="shared" ref="AH8:AH27" si="19">IF(AG8=AH7,AG9,AG8)</f>
        <v>42125</v>
      </c>
      <c r="AI8" s="107">
        <f t="shared" si="3"/>
        <v>42155</v>
      </c>
      <c r="AJ8" s="90">
        <f t="shared" si="4"/>
        <v>31</v>
      </c>
      <c r="AK8" s="90">
        <f t="shared" si="5"/>
        <v>31</v>
      </c>
      <c r="AL8" s="90">
        <f>IF(AND(AH8&gt;=$AO$4,AH8&lt;$AI$2),Data!$F$39,LOOKUP(AH8,$AI$1:$AI$5,$AJ$1:$AJ$5))</f>
        <v>35120</v>
      </c>
      <c r="AM8" s="90">
        <f>IF(AH8=Data!$G$33,Data!$H$33,IF(AH8=Data!$G$34,Data!$H$34,IF(AH8=Data!$G$35,Data!$H$35,Data!$H$36)))</f>
        <v>1</v>
      </c>
      <c r="AN8" s="90">
        <f t="shared" si="13"/>
        <v>35120</v>
      </c>
      <c r="AO8" s="111">
        <f>IF(AN8&gt;0,ROUND(Data!$E$15*AK8*AM8/AK8,0),0)</f>
        <v>0</v>
      </c>
      <c r="AP8" s="90">
        <f>IF(AH8&gt;=Data!$G$22,Data!$I$22,IF(AH8&gt;=Data!$G$21,Data!$I$21,IF(AH8&gt;=Data!$F$21,Data!$I$19,0)))</f>
        <v>8.9079999999999995</v>
      </c>
      <c r="AQ8" s="90">
        <f>IF(Data!$D$25&lt;Data!$D$24,Data!$E$24,IF(AI8&gt;=Data!$D$25,Data!$E$25,Data!$E$24))</f>
        <v>14.5</v>
      </c>
      <c r="AR8" s="90">
        <f t="shared" si="14"/>
        <v>14.5</v>
      </c>
      <c r="AS8" s="90">
        <f t="shared" si="6"/>
        <v>3128</v>
      </c>
      <c r="AT8" s="90">
        <f t="shared" si="7"/>
        <v>5092</v>
      </c>
      <c r="AU8" s="90">
        <f>IF(Data!$E$27="Greater Hyderabad",SalaryParticulars!AV8,IF(Data!$E$27="Greater Visakhapatnam",SalaryParticulars!AW8,IF(Data!$E$27="Vijayawada",SalaryParticulars!AX8,IF(Data!$E$27="Other Muncipal Corporations",SalaryParticulars!AY8,0))))</f>
        <v>0</v>
      </c>
      <c r="AV8" s="413">
        <f t="shared" si="15"/>
        <v>525</v>
      </c>
      <c r="AW8" s="413">
        <f t="shared" si="16"/>
        <v>350</v>
      </c>
      <c r="AX8" s="413">
        <f t="shared" si="17"/>
        <v>350</v>
      </c>
      <c r="AY8" s="413">
        <f t="shared" si="18"/>
        <v>140</v>
      </c>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413"/>
      <c r="DG8" s="413"/>
      <c r="DH8" s="413"/>
      <c r="DI8" s="413"/>
      <c r="DJ8" s="413"/>
      <c r="DK8" s="413"/>
      <c r="DL8" s="413"/>
      <c r="DM8" s="413"/>
      <c r="DN8" s="413"/>
      <c r="DO8" s="413"/>
      <c r="DP8" s="413"/>
      <c r="DQ8" s="413"/>
      <c r="DR8" s="413"/>
      <c r="DS8" s="413"/>
      <c r="DT8" s="413"/>
      <c r="DU8" s="413"/>
      <c r="DV8" s="413"/>
      <c r="DW8" s="413"/>
      <c r="DX8" s="413"/>
      <c r="DY8" s="413"/>
      <c r="DZ8" s="413"/>
      <c r="EA8" s="413"/>
      <c r="EB8" s="413"/>
      <c r="EC8" s="413"/>
      <c r="ED8" s="413"/>
      <c r="EE8" s="413"/>
      <c r="EF8" s="413"/>
      <c r="EG8" s="413"/>
      <c r="EH8" s="413"/>
      <c r="EI8" s="413"/>
      <c r="EJ8" s="413"/>
      <c r="EK8" s="413"/>
      <c r="EL8" s="413"/>
      <c r="EM8" s="413"/>
      <c r="EN8" s="413"/>
      <c r="EO8" s="413"/>
      <c r="EP8" s="413"/>
      <c r="EQ8" s="413"/>
      <c r="ER8" s="413"/>
      <c r="ES8" s="413"/>
      <c r="ET8" s="413"/>
      <c r="EU8" s="413"/>
      <c r="EV8" s="413"/>
      <c r="EW8" s="413"/>
      <c r="EX8" s="413"/>
      <c r="EY8" s="413"/>
      <c r="EZ8" s="413"/>
      <c r="FA8" s="413"/>
      <c r="FB8" s="413"/>
      <c r="FC8" s="413"/>
      <c r="FD8" s="413"/>
      <c r="FE8" s="413"/>
      <c r="FF8" s="413"/>
      <c r="FG8" s="413"/>
      <c r="FH8" s="413"/>
      <c r="FI8" s="413"/>
      <c r="FJ8" s="413"/>
      <c r="FK8" s="413"/>
      <c r="FL8" s="413"/>
      <c r="FM8" s="413"/>
      <c r="FN8" s="413"/>
      <c r="FO8" s="413"/>
      <c r="FP8" s="413"/>
      <c r="FQ8" s="413"/>
      <c r="FR8" s="413"/>
      <c r="FS8" s="413"/>
      <c r="FT8" s="413"/>
      <c r="FU8" s="413"/>
      <c r="FV8" s="413"/>
      <c r="FW8" s="413"/>
      <c r="FX8" s="413"/>
      <c r="FY8" s="413"/>
      <c r="FZ8" s="413"/>
      <c r="GA8" s="413"/>
      <c r="GB8" s="413"/>
      <c r="GC8" s="413"/>
      <c r="GD8" s="413"/>
      <c r="GE8" s="413"/>
      <c r="GF8" s="413"/>
      <c r="GG8" s="413"/>
      <c r="GH8" s="413"/>
      <c r="GI8" s="413"/>
      <c r="GJ8" s="413"/>
      <c r="GK8" s="413"/>
      <c r="GL8" s="413"/>
      <c r="GM8" s="413"/>
      <c r="GN8" s="413"/>
      <c r="GO8" s="413"/>
      <c r="GP8" s="413"/>
      <c r="GQ8" s="413"/>
      <c r="GR8" s="413"/>
      <c r="GS8" s="413"/>
      <c r="GT8" s="413"/>
      <c r="GU8" s="413"/>
      <c r="GV8" s="413"/>
      <c r="GW8" s="413"/>
      <c r="GX8" s="413"/>
      <c r="GY8" s="413"/>
      <c r="GZ8" s="413"/>
      <c r="HA8" s="413"/>
      <c r="HB8" s="413"/>
      <c r="HC8" s="413"/>
      <c r="HD8" s="413"/>
      <c r="HE8" s="413"/>
      <c r="HF8" s="413"/>
      <c r="HG8" s="413"/>
      <c r="HH8" s="413"/>
      <c r="HI8" s="413"/>
      <c r="HJ8" s="413"/>
      <c r="HK8" s="413"/>
      <c r="HL8" s="413"/>
      <c r="HM8" s="413"/>
      <c r="HN8" s="413"/>
      <c r="HO8" s="413"/>
      <c r="HP8" s="413"/>
      <c r="HQ8" s="413"/>
      <c r="HR8" s="413"/>
      <c r="HS8" s="413"/>
      <c r="HT8" s="413"/>
      <c r="HU8" s="413"/>
      <c r="HV8" s="413"/>
      <c r="HW8" s="413"/>
      <c r="HX8" s="413"/>
      <c r="HY8" s="413"/>
    </row>
    <row r="9" spans="1:233" s="76" customFormat="1" ht="16.5" customHeight="1">
      <c r="A9" s="116">
        <f>SalaryParticulars!AH9</f>
        <v>42156</v>
      </c>
      <c r="B9" s="117">
        <f>SalaryParticulars!AI9</f>
        <v>42185</v>
      </c>
      <c r="C9" s="112">
        <f>SalaryParticulars!AK9</f>
        <v>30</v>
      </c>
      <c r="D9" s="62">
        <f t="shared" si="0"/>
        <v>35120</v>
      </c>
      <c r="E9" s="61">
        <f>ROUND(SalaryParticulars!AO9*SalaryParticulars!AK9/SalaryParticulars!AJ9,0)</f>
        <v>0</v>
      </c>
      <c r="F9" s="61">
        <f>IF(D9&gt;0,IF(A9&gt;=Data!$D$18,Data!$E$18,Data!$E$17),0)</f>
        <v>0</v>
      </c>
      <c r="G9" s="62">
        <f>ROUND(D9*SalaryParticulars!AP9%,0)</f>
        <v>3128</v>
      </c>
      <c r="H9" s="62">
        <f>ROUND(D9*SalaryParticulars!AR9%,0)</f>
        <v>5092</v>
      </c>
      <c r="I9" s="63">
        <f>ROUND(SalaryParticulars!AU9*SalaryParticulars!AK9/SalaryParticulars!AJ9,0)</f>
        <v>0</v>
      </c>
      <c r="J9" s="63">
        <f>IF(Data!$D$28="Yes",ROUND(IF(A9&gt;=$AA$5,1350,900)*SalaryParticulars!AK9/SalaryParticulars!AJ9,0),0)</f>
        <v>0</v>
      </c>
      <c r="K9" s="63">
        <f t="shared" si="8"/>
        <v>0</v>
      </c>
      <c r="L9" s="63">
        <f t="shared" si="1"/>
        <v>43340</v>
      </c>
      <c r="M9" s="60">
        <f>IF(C9&gt;=X9/2,IF(Data!$C$70="CPS",0,IF(Data!$E$81&gt;0,IF(A9&gt;=Data!$D$81,Data!$E$81,Data!$E$70),Data!$E$70)),0)</f>
        <v>1500</v>
      </c>
      <c r="N9" s="64">
        <f>IF(Data!$D$28="Yes",0,IF(C9&gt;=X9/2,IF(L9&gt;20000,200,IF(L9&gt;15000,150,IF(L9&gt;10000,100,IF(L9&gt;5000,80,0)))),0))</f>
        <v>200</v>
      </c>
      <c r="O9" s="60">
        <f>IF(C9&gt;=X9/2,IF(Data!$E$80&gt;0,IF(A9&gt;=Data!$D$80,Data!$E$80,Data!$E$69),Data!$E$69),0)</f>
        <v>60</v>
      </c>
      <c r="P9" s="60"/>
      <c r="Q9" s="60">
        <f>IF(Data!$C$70="CPS",ROUND((SalaryParticulars!D9+SalaryParticulars!G9)*10%,0),0)</f>
        <v>0</v>
      </c>
      <c r="R9" s="60">
        <f>IF(C9&gt;=X9/2,IF(Data!$E$79&gt;0,IF(SalaryParticulars!A9&gt;=Data!$D$79,Data!$E$79,Data!$E$68),Data!$E$68),0)</f>
        <v>450</v>
      </c>
      <c r="S9" s="60">
        <f>IF(C9&gt;=X9/2,IF(A9&gt;=$AA$6,Data!$E$66,0),0)</f>
        <v>90</v>
      </c>
      <c r="T9" s="63">
        <f t="shared" si="2"/>
        <v>0</v>
      </c>
      <c r="U9" s="60">
        <v>0</v>
      </c>
      <c r="V9" s="60">
        <f>IF(C9&gt;=X9/2,LOOKUP(A9,Data!$C$92:$D$103,Data!$E$92:$E$103),0)</f>
        <v>0</v>
      </c>
      <c r="W9" s="412">
        <f t="shared" si="9"/>
        <v>2300</v>
      </c>
      <c r="X9" s="413">
        <f>SalaryParticulars!AJ9</f>
        <v>30</v>
      </c>
      <c r="Y9" s="422">
        <f t="shared" si="10"/>
        <v>0</v>
      </c>
      <c r="Z9" s="414">
        <f t="shared" ref="Z9:Z11" si="20">MONTH(A9)</f>
        <v>6</v>
      </c>
      <c r="AA9" s="413">
        <f t="shared" ref="AA9:AA11" si="21">YEAR(A9)</f>
        <v>2015</v>
      </c>
      <c r="AB9" s="413"/>
      <c r="AC9" s="94"/>
      <c r="AD9" s="108">
        <v>42156</v>
      </c>
      <c r="AE9" s="108">
        <f t="shared" si="11"/>
        <v>1</v>
      </c>
      <c r="AF9" s="107">
        <f>IF(IF(AE9&lt;Data!$I$2,Data!$F$19,IF(AE9&lt;$AD$6,Data!$F$19,AE9))=AF8,Data!$F$19,IF(AE9&lt;Data!$I$2,Data!$F$19,IF(AE9&lt;$AD$6,Data!$F$19,AE9)))</f>
        <v>42430</v>
      </c>
      <c r="AG9" s="107">
        <f t="shared" si="12"/>
        <v>42156</v>
      </c>
      <c r="AH9" s="108">
        <f t="shared" si="19"/>
        <v>42156</v>
      </c>
      <c r="AI9" s="107">
        <f t="shared" si="3"/>
        <v>42185</v>
      </c>
      <c r="AJ9" s="90">
        <f t="shared" si="4"/>
        <v>30</v>
      </c>
      <c r="AK9" s="90">
        <f t="shared" si="5"/>
        <v>30</v>
      </c>
      <c r="AL9" s="90">
        <f>IF(AND(AH9&gt;=$AO$4,AH9&lt;$AI$2),Data!$F$39,LOOKUP(AH9,$AI$1:$AI$5,$AJ$1:$AJ$5))</f>
        <v>35120</v>
      </c>
      <c r="AM9" s="90">
        <f>IF(AH9=Data!$G$33,Data!$H$33,IF(AH9=Data!$G$34,Data!$H$34,IF(AH9=Data!$G$35,Data!$H$35,Data!$H$36)))</f>
        <v>1</v>
      </c>
      <c r="AN9" s="90">
        <f t="shared" si="13"/>
        <v>35120</v>
      </c>
      <c r="AO9" s="111">
        <f>IF(AN9&gt;0,ROUND(Data!$E$15*AK9*AM9/AK9,0),0)</f>
        <v>0</v>
      </c>
      <c r="AP9" s="90">
        <f>IF(AH9&gt;=Data!$G$22,Data!$I$22,IF(AH9&gt;=Data!$G$21,Data!$I$21,IF(AH9&gt;=Data!$F$21,Data!$I$19,0)))</f>
        <v>8.9079999999999995</v>
      </c>
      <c r="AQ9" s="90">
        <f>IF(Data!$D$25&lt;Data!$D$24,Data!$E$24,IF(AI9&gt;=Data!$D$25,Data!$E$25,Data!$E$24))</f>
        <v>14.5</v>
      </c>
      <c r="AR9" s="90">
        <f t="shared" si="14"/>
        <v>14.5</v>
      </c>
      <c r="AS9" s="90">
        <f t="shared" si="6"/>
        <v>3128</v>
      </c>
      <c r="AT9" s="90">
        <f t="shared" si="7"/>
        <v>5092</v>
      </c>
      <c r="AU9" s="90">
        <f>IF(Data!$E$27="Greater Hyderabad",SalaryParticulars!AV9,IF(Data!$E$27="Greater Visakhapatnam",SalaryParticulars!AW9,IF(Data!$E$27="Vijayawada",SalaryParticulars!AX9,IF(Data!$E$27="Other Muncipal Corporations",SalaryParticulars!AY9,0))))</f>
        <v>0</v>
      </c>
      <c r="AV9" s="413">
        <f t="shared" si="15"/>
        <v>525</v>
      </c>
      <c r="AW9" s="413">
        <f t="shared" si="16"/>
        <v>350</v>
      </c>
      <c r="AX9" s="413">
        <f t="shared" si="17"/>
        <v>350</v>
      </c>
      <c r="AY9" s="413">
        <f t="shared" si="18"/>
        <v>140</v>
      </c>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row>
    <row r="10" spans="1:233" s="76" customFormat="1" ht="16.5" customHeight="1">
      <c r="A10" s="116">
        <f>SalaryParticulars!AH10</f>
        <v>42186</v>
      </c>
      <c r="B10" s="117">
        <f>SalaryParticulars!AI10</f>
        <v>42216</v>
      </c>
      <c r="C10" s="112">
        <f>SalaryParticulars!AK10</f>
        <v>31</v>
      </c>
      <c r="D10" s="62">
        <f t="shared" si="0"/>
        <v>35120</v>
      </c>
      <c r="E10" s="61">
        <f>ROUND(SalaryParticulars!AO10*SalaryParticulars!AK10/SalaryParticulars!AJ10,0)</f>
        <v>0</v>
      </c>
      <c r="F10" s="61">
        <f>IF(D10&gt;0,IF(A10&gt;=Data!$D$18,Data!$E$18,Data!$E$17),0)</f>
        <v>0</v>
      </c>
      <c r="G10" s="62">
        <f>ROUND(D10*SalaryParticulars!AP10%,0)</f>
        <v>3128</v>
      </c>
      <c r="H10" s="62">
        <f>ROUND(D10*SalaryParticulars!AR10%,0)</f>
        <v>5092</v>
      </c>
      <c r="I10" s="63">
        <f>ROUND(SalaryParticulars!AU10*SalaryParticulars!AK10/SalaryParticulars!AJ10,0)</f>
        <v>0</v>
      </c>
      <c r="J10" s="63">
        <f>IF(Data!$D$28="Yes",ROUND(IF(A10&gt;=$AA$5,1350,900)*SalaryParticulars!AK10/SalaryParticulars!AJ10,0),0)</f>
        <v>0</v>
      </c>
      <c r="K10" s="63">
        <f t="shared" si="8"/>
        <v>0</v>
      </c>
      <c r="L10" s="63">
        <f t="shared" si="1"/>
        <v>43340</v>
      </c>
      <c r="M10" s="60">
        <f>IF(C10&gt;=X10/2,IF(Data!$C$70="CPS",0,IF(Data!$E$81&gt;0,IF(A10&gt;=Data!$D$81,Data!$E$81,Data!$E$70),Data!$E$70)),0)</f>
        <v>1500</v>
      </c>
      <c r="N10" s="64">
        <f>IF(Data!$D$28="Yes",0,IF(C10&gt;=X10/2,IF(L10&gt;20000,200,IF(L10&gt;15000,150,IF(L10&gt;10000,100,IF(L10&gt;5000,80,0)))),0))</f>
        <v>200</v>
      </c>
      <c r="O10" s="60">
        <f>IF(C10&gt;=X10/2,IF(Data!$E$80&gt;0,IF(A10&gt;=Data!$D$80,Data!$E$80,Data!$E$69),Data!$E$69),0)</f>
        <v>60</v>
      </c>
      <c r="P10" s="60"/>
      <c r="Q10" s="60">
        <f>IF(Data!$C$70="CPS",ROUND((SalaryParticulars!D10+SalaryParticulars!G10)*10%,0),0)</f>
        <v>0</v>
      </c>
      <c r="R10" s="60">
        <f>IF(C10&gt;=X10/2,IF(Data!$E$79&gt;0,IF(SalaryParticulars!A10&gt;=Data!$D$79,Data!$E$79,Data!$E$68),Data!$E$68),0)</f>
        <v>450</v>
      </c>
      <c r="S10" s="60">
        <f>IF(C10&gt;=X10/2,IF(A10&gt;=$AA$6,Data!$E$66,0),0)</f>
        <v>90</v>
      </c>
      <c r="T10" s="63">
        <f t="shared" si="2"/>
        <v>0</v>
      </c>
      <c r="U10" s="60">
        <f>IF(AND(Z10=8,AA10=2014),ROUND(D10*1/31,0),0)</f>
        <v>0</v>
      </c>
      <c r="V10" s="60">
        <f>IF(C10&gt;=X10/2,LOOKUP(A10,Data!$C$92:$D$103,Data!$E$92:$E$103),0)</f>
        <v>0</v>
      </c>
      <c r="W10" s="412">
        <f t="shared" si="9"/>
        <v>2300</v>
      </c>
      <c r="X10" s="413">
        <f>SalaryParticulars!AJ10</f>
        <v>31</v>
      </c>
      <c r="Y10" s="422">
        <f t="shared" si="10"/>
        <v>0</v>
      </c>
      <c r="Z10" s="414">
        <f t="shared" si="20"/>
        <v>7</v>
      </c>
      <c r="AA10" s="413">
        <f t="shared" si="21"/>
        <v>2015</v>
      </c>
      <c r="AB10" s="413"/>
      <c r="AC10" s="94"/>
      <c r="AD10" s="108">
        <v>42186</v>
      </c>
      <c r="AE10" s="108">
        <f t="shared" si="11"/>
        <v>42064</v>
      </c>
      <c r="AF10" s="107">
        <f>IF(IF(AE10&lt;Data!$I$2,Data!$F$19,IF(AE10&lt;$AD$6,Data!$F$19,AE10))=AF9,Data!$F$19,IF(AE10&lt;Data!$I$2,Data!$F$19,IF(AE10&lt;$AD$6,Data!$F$19,AE10)))</f>
        <v>42064</v>
      </c>
      <c r="AG10" s="107">
        <f t="shared" si="12"/>
        <v>42186</v>
      </c>
      <c r="AH10" s="108">
        <f t="shared" si="19"/>
        <v>42186</v>
      </c>
      <c r="AI10" s="107">
        <f t="shared" si="3"/>
        <v>42216</v>
      </c>
      <c r="AJ10" s="90">
        <f t="shared" si="4"/>
        <v>31</v>
      </c>
      <c r="AK10" s="90">
        <f t="shared" si="5"/>
        <v>31</v>
      </c>
      <c r="AL10" s="90">
        <f>IF(AND(AH10&gt;=$AO$4,AH10&lt;$AI$2),Data!$F$39,LOOKUP(AH10,$AI$1:$AI$5,$AJ$1:$AJ$5))</f>
        <v>35120</v>
      </c>
      <c r="AM10" s="90">
        <f>IF(AH10=Data!$G$33,Data!$H$33,IF(AH10=Data!$G$34,Data!$H$34,IF(AH10=Data!$G$35,Data!$H$35,Data!$H$36)))</f>
        <v>1</v>
      </c>
      <c r="AN10" s="90">
        <f t="shared" si="13"/>
        <v>35120</v>
      </c>
      <c r="AO10" s="111">
        <f>IF(AN10&gt;0,ROUND(Data!$E$15*AK10*AM10/AK10,0),0)</f>
        <v>0</v>
      </c>
      <c r="AP10" s="90">
        <f>IF(AH10&gt;=Data!$G$22,Data!$I$22,IF(AH10&gt;=Data!$G$21,Data!$I$21,IF(AH10&gt;=Data!$F$21,Data!$I$19,0)))</f>
        <v>8.9079999999999995</v>
      </c>
      <c r="AQ10" s="90">
        <f>IF(Data!$D$25&lt;Data!$D$24,Data!$E$24,IF(AI10&gt;=Data!$D$25,Data!$E$25,Data!$E$24))</f>
        <v>14.5</v>
      </c>
      <c r="AR10" s="90">
        <f t="shared" si="14"/>
        <v>14.5</v>
      </c>
      <c r="AS10" s="90">
        <f t="shared" si="6"/>
        <v>3128</v>
      </c>
      <c r="AT10" s="90">
        <f t="shared" si="7"/>
        <v>5092</v>
      </c>
      <c r="AU10" s="90">
        <f>IF(Data!$E$27="Greater Hyderabad",SalaryParticulars!AV10,IF(Data!$E$27="Greater Visakhapatnam",SalaryParticulars!AW10,IF(Data!$E$27="Vijayawada",SalaryParticulars!AX10,IF(Data!$E$27="Other Muncipal Corporations",SalaryParticulars!AY10,0))))</f>
        <v>0</v>
      </c>
      <c r="AV10" s="413">
        <f t="shared" si="15"/>
        <v>525</v>
      </c>
      <c r="AW10" s="413">
        <f t="shared" si="16"/>
        <v>350</v>
      </c>
      <c r="AX10" s="413">
        <f t="shared" si="17"/>
        <v>350</v>
      </c>
      <c r="AY10" s="413">
        <f t="shared" si="18"/>
        <v>140</v>
      </c>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row>
    <row r="11" spans="1:233" s="76" customFormat="1" ht="16.5" customHeight="1">
      <c r="A11" s="116">
        <f>SalaryParticulars!AH11</f>
        <v>42217</v>
      </c>
      <c r="B11" s="117">
        <f>SalaryParticulars!AI11</f>
        <v>42247</v>
      </c>
      <c r="C11" s="112">
        <f>SalaryParticulars!AK11</f>
        <v>31</v>
      </c>
      <c r="D11" s="62">
        <f t="shared" si="0"/>
        <v>36070</v>
      </c>
      <c r="E11" s="61">
        <f>ROUND(SalaryParticulars!AO11*SalaryParticulars!AK11/SalaryParticulars!AJ11,0)</f>
        <v>0</v>
      </c>
      <c r="F11" s="61">
        <f>IF(D11&gt;0,IF(A11&gt;=Data!$D$18,Data!$E$18,Data!$E$17),0)</f>
        <v>0</v>
      </c>
      <c r="G11" s="62">
        <f>ROUND(D11*SalaryParticulars!AP11%,0)</f>
        <v>3213</v>
      </c>
      <c r="H11" s="62">
        <f>ROUND(D11*SalaryParticulars!AR11%,0)</f>
        <v>5230</v>
      </c>
      <c r="I11" s="63">
        <f>ROUND(SalaryParticulars!AU11*SalaryParticulars!AK11/SalaryParticulars!AJ11,0)</f>
        <v>0</v>
      </c>
      <c r="J11" s="63">
        <f>IF(Data!$D$28="Yes",ROUND(IF(A11&gt;=$AA$5,1350,900)*SalaryParticulars!AK11/SalaryParticulars!AJ11,0),0)</f>
        <v>0</v>
      </c>
      <c r="K11" s="63">
        <f t="shared" si="8"/>
        <v>0</v>
      </c>
      <c r="L11" s="63">
        <f t="shared" si="1"/>
        <v>44513</v>
      </c>
      <c r="M11" s="60">
        <f>IF(C11&gt;=X11/2,IF(Data!$C$70="CPS",0,IF(Data!$E$81&gt;0,IF(A11&gt;=Data!$D$81,Data!$E$81,Data!$E$70),Data!$E$70)),0)</f>
        <v>1500</v>
      </c>
      <c r="N11" s="64">
        <f>IF(Data!$D$28="Yes",0,IF(C11&gt;=X11/2,IF(L11&gt;20000,200,IF(L11&gt;15000,150,IF(L11&gt;10000,100,IF(L11&gt;5000,80,0)))),0))</f>
        <v>200</v>
      </c>
      <c r="O11" s="60">
        <f>IF(C11&gt;=X11/2,IF(Data!$E$80&gt;0,IF(A11&gt;=Data!$D$80,Data!$E$80,Data!$E$69),Data!$E$69),0)</f>
        <v>60</v>
      </c>
      <c r="P11" s="60"/>
      <c r="Q11" s="60">
        <f>IF(Data!$C$70="CPS",ROUND((SalaryParticulars!D11+SalaryParticulars!G11)*10%,0),0)</f>
        <v>0</v>
      </c>
      <c r="R11" s="60">
        <f>IF(C11&gt;=X11/2,IF(Data!$E$79&gt;0,IF(SalaryParticulars!A11&gt;=Data!$D$79,Data!$E$79,Data!$E$68),Data!$E$68),0)</f>
        <v>450</v>
      </c>
      <c r="S11" s="60">
        <f>IF(C11&gt;=X11/2,IF(A11&gt;=$AA$6,Data!$E$66,0),0)</f>
        <v>90</v>
      </c>
      <c r="T11" s="63">
        <f t="shared" si="2"/>
        <v>0</v>
      </c>
      <c r="U11" s="60">
        <f t="shared" ref="U11:U13" si="22">IF(AND(Z11=8,AA11=2014),ROUND(D11*1/31,0),0)</f>
        <v>0</v>
      </c>
      <c r="V11" s="60">
        <f>IF(C11&gt;=X11/2,LOOKUP(A11,Data!$C$92:$D$103,Data!$E$92:$E$103),0)</f>
        <v>0</v>
      </c>
      <c r="W11" s="412">
        <f t="shared" si="9"/>
        <v>2300</v>
      </c>
      <c r="X11" s="413">
        <f>SalaryParticulars!AJ11</f>
        <v>31</v>
      </c>
      <c r="Y11" s="422">
        <f t="shared" si="10"/>
        <v>0</v>
      </c>
      <c r="Z11" s="414">
        <f t="shared" si="20"/>
        <v>8</v>
      </c>
      <c r="AA11" s="413">
        <f t="shared" si="21"/>
        <v>2015</v>
      </c>
      <c r="AB11" s="413"/>
      <c r="AC11" s="94"/>
      <c r="AD11" s="108">
        <v>42217</v>
      </c>
      <c r="AE11" s="108">
        <f t="shared" si="11"/>
        <v>42064</v>
      </c>
      <c r="AF11" s="107">
        <f>IF(IF(AE11&lt;Data!$I$2,Data!$F$19,IF(AE11&lt;$AD$6,Data!$F$19,AE11))=AF10,Data!$F$19,IF(AE11&lt;Data!$I$2,Data!$F$19,IF(AE11&lt;$AD$6,Data!$F$19,AE11)))</f>
        <v>42430</v>
      </c>
      <c r="AG11" s="107">
        <f t="shared" si="12"/>
        <v>42217</v>
      </c>
      <c r="AH11" s="108">
        <f t="shared" si="19"/>
        <v>42217</v>
      </c>
      <c r="AI11" s="107">
        <f t="shared" si="3"/>
        <v>42247</v>
      </c>
      <c r="AJ11" s="90">
        <f t="shared" si="4"/>
        <v>31</v>
      </c>
      <c r="AK11" s="90">
        <f t="shared" si="5"/>
        <v>31</v>
      </c>
      <c r="AL11" s="90">
        <f>IF(AND(AH11&gt;=$AO$4,AH11&lt;$AI$2),Data!$F$39,LOOKUP(AH11,$AI$1:$AI$5,$AJ$1:$AJ$5))</f>
        <v>36070</v>
      </c>
      <c r="AM11" s="90">
        <f>IF(AH11=Data!$G$33,Data!$H$33,IF(AH11=Data!$G$34,Data!$H$34,IF(AH11=Data!$G$35,Data!$H$35,Data!$H$36)))</f>
        <v>1</v>
      </c>
      <c r="AN11" s="90">
        <f t="shared" si="13"/>
        <v>36070</v>
      </c>
      <c r="AO11" s="111">
        <f>IF(AN11&gt;0,ROUND(Data!$E$15*AK11*AM11/AK11,0),0)</f>
        <v>0</v>
      </c>
      <c r="AP11" s="90">
        <f>IF(AH11&gt;=Data!$G$22,Data!$I$22,IF(AH11&gt;=Data!$G$21,Data!$I$21,IF(AH11&gt;=Data!$F$21,Data!$I$19,0)))</f>
        <v>8.9079999999999995</v>
      </c>
      <c r="AQ11" s="90">
        <f>IF(Data!$D$25&lt;Data!$D$24,Data!$E$24,IF(AI11&gt;=Data!$D$25,Data!$E$25,Data!$E$24))</f>
        <v>14.5</v>
      </c>
      <c r="AR11" s="90">
        <f t="shared" si="14"/>
        <v>14.5</v>
      </c>
      <c r="AS11" s="90">
        <f t="shared" si="6"/>
        <v>3213</v>
      </c>
      <c r="AT11" s="90">
        <f t="shared" si="7"/>
        <v>5230</v>
      </c>
      <c r="AU11" s="90">
        <f>IF(Data!$E$27="Greater Hyderabad",SalaryParticulars!AV11,IF(Data!$E$27="Greater Visakhapatnam",SalaryParticulars!AW11,IF(Data!$E$27="Vijayawada",SalaryParticulars!AX11,IF(Data!$E$27="Other Muncipal Corporations",SalaryParticulars!AY11,0))))</f>
        <v>0</v>
      </c>
      <c r="AV11" s="413">
        <f t="shared" si="15"/>
        <v>525</v>
      </c>
      <c r="AW11" s="413">
        <f t="shared" si="16"/>
        <v>350</v>
      </c>
      <c r="AX11" s="413">
        <f t="shared" si="17"/>
        <v>350</v>
      </c>
      <c r="AY11" s="413">
        <f t="shared" si="18"/>
        <v>140</v>
      </c>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413"/>
      <c r="EY11" s="413"/>
      <c r="EZ11" s="413"/>
      <c r="FA11" s="413"/>
      <c r="FB11" s="413"/>
      <c r="FC11" s="413"/>
      <c r="FD11" s="413"/>
      <c r="FE11" s="413"/>
      <c r="FF11" s="413"/>
      <c r="FG11" s="413"/>
      <c r="FH11" s="413"/>
      <c r="FI11" s="413"/>
      <c r="FJ11" s="413"/>
      <c r="FK11" s="413"/>
      <c r="FL11" s="413"/>
      <c r="FM11" s="413"/>
      <c r="FN11" s="413"/>
      <c r="FO11" s="413"/>
      <c r="FP11" s="413"/>
      <c r="FQ11" s="413"/>
      <c r="FR11" s="413"/>
      <c r="FS11" s="413"/>
      <c r="FT11" s="413"/>
      <c r="FU11" s="413"/>
      <c r="FV11" s="413"/>
      <c r="FW11" s="413"/>
      <c r="FX11" s="413"/>
      <c r="FY11" s="413"/>
      <c r="FZ11" s="413"/>
      <c r="GA11" s="413"/>
      <c r="GB11" s="413"/>
      <c r="GC11" s="413"/>
      <c r="GD11" s="413"/>
      <c r="GE11" s="413"/>
      <c r="GF11" s="413"/>
      <c r="GG11" s="413"/>
      <c r="GH11" s="413"/>
      <c r="GI11" s="413"/>
      <c r="GJ11" s="413"/>
      <c r="GK11" s="413"/>
      <c r="GL11" s="413"/>
      <c r="GM11" s="413"/>
      <c r="GN11" s="413"/>
      <c r="GO11" s="413"/>
      <c r="GP11" s="413"/>
      <c r="GQ11" s="413"/>
      <c r="GR11" s="413"/>
      <c r="GS11" s="413"/>
      <c r="GT11" s="413"/>
      <c r="GU11" s="413"/>
      <c r="GV11" s="413"/>
      <c r="GW11" s="413"/>
      <c r="GX11" s="413"/>
      <c r="GY11" s="413"/>
      <c r="GZ11" s="413"/>
      <c r="HA11" s="413"/>
      <c r="HB11" s="413"/>
      <c r="HC11" s="413"/>
      <c r="HD11" s="413"/>
      <c r="HE11" s="413"/>
      <c r="HF11" s="413"/>
      <c r="HG11" s="413"/>
      <c r="HH11" s="413"/>
      <c r="HI11" s="413"/>
      <c r="HJ11" s="413"/>
      <c r="HK11" s="413"/>
      <c r="HL11" s="413"/>
      <c r="HM11" s="413"/>
      <c r="HN11" s="413"/>
      <c r="HO11" s="413"/>
      <c r="HP11" s="413"/>
      <c r="HQ11" s="413"/>
      <c r="HR11" s="413"/>
      <c r="HS11" s="413"/>
      <c r="HT11" s="413"/>
      <c r="HU11" s="413"/>
      <c r="HV11" s="413"/>
      <c r="HW11" s="413"/>
      <c r="HX11" s="413"/>
      <c r="HY11" s="413"/>
    </row>
    <row r="12" spans="1:233" s="76" customFormat="1" ht="16.5" customHeight="1">
      <c r="A12" s="116">
        <f>SalaryParticulars!AH12</f>
        <v>42248</v>
      </c>
      <c r="B12" s="117">
        <f>SalaryParticulars!AI12</f>
        <v>42277</v>
      </c>
      <c r="C12" s="112">
        <f>SalaryParticulars!AK12</f>
        <v>30</v>
      </c>
      <c r="D12" s="62">
        <f t="shared" si="0"/>
        <v>36070</v>
      </c>
      <c r="E12" s="61">
        <f>ROUND(SalaryParticulars!AO12*SalaryParticulars!AK12/SalaryParticulars!AJ12,0)</f>
        <v>0</v>
      </c>
      <c r="F12" s="61">
        <f>IF(D12&gt;0,IF(A12&gt;=Data!$D$18,Data!$E$18,Data!$E$17),0)</f>
        <v>0</v>
      </c>
      <c r="G12" s="62">
        <f>ROUND(D12*SalaryParticulars!AP12%,0)</f>
        <v>3213</v>
      </c>
      <c r="H12" s="62">
        <f>ROUND(D12*SalaryParticulars!AR12%,0)</f>
        <v>5230</v>
      </c>
      <c r="I12" s="63">
        <f>ROUND(SalaryParticulars!AU12*SalaryParticulars!AK12/SalaryParticulars!AJ12,0)</f>
        <v>0</v>
      </c>
      <c r="J12" s="63">
        <f>IF(Data!$D$28="Yes",ROUND(IF(A12&gt;=$AA$5,1350,900)*SalaryParticulars!AK12/SalaryParticulars!AJ12,0),0)</f>
        <v>0</v>
      </c>
      <c r="K12" s="63">
        <f t="shared" si="8"/>
        <v>0</v>
      </c>
      <c r="L12" s="63">
        <f t="shared" si="1"/>
        <v>44513</v>
      </c>
      <c r="M12" s="60">
        <f>IF(C12&gt;=X12/2,IF(Data!$C$70="CPS",0,IF(Data!$E$81&gt;0,IF(A12&gt;=Data!$D$81,Data!$E$81,Data!$E$70),Data!$E$70)),0)</f>
        <v>1500</v>
      </c>
      <c r="N12" s="64">
        <f>IF(Data!$D$28="Yes",0,IF(C12&gt;=X12/2,IF(L12&gt;20000,200,IF(L12&gt;15000,150,IF(L12&gt;10000,100,IF(L12&gt;5000,80,0)))),0))</f>
        <v>200</v>
      </c>
      <c r="O12" s="60">
        <f>IF(C12&gt;=X12/2,IF(Data!$E$80&gt;0,IF(A12&gt;=Data!$D$80,Data!$E$80,Data!$E$69),Data!$E$69),0)</f>
        <v>60</v>
      </c>
      <c r="P12" s="60"/>
      <c r="Q12" s="60">
        <f>IF(Data!$C$70="CPS",ROUND((SalaryParticulars!D12+SalaryParticulars!G12)*10%,0),0)</f>
        <v>0</v>
      </c>
      <c r="R12" s="60">
        <f>IF(C12&gt;=X12/2,IF(Data!$E$79&gt;0,IF(SalaryParticulars!A12&gt;=Data!$D$79,Data!$E$79,Data!$E$68),Data!$E$68),0)</f>
        <v>450</v>
      </c>
      <c r="S12" s="60">
        <f>IF(C12&gt;=X12/2,IF(A12&gt;=$AA$6,Data!$E$66,0),0)</f>
        <v>90</v>
      </c>
      <c r="T12" s="63">
        <f t="shared" si="2"/>
        <v>0</v>
      </c>
      <c r="U12" s="60">
        <f t="shared" si="22"/>
        <v>0</v>
      </c>
      <c r="V12" s="60">
        <f>IF(C12&gt;=X12/2,LOOKUP(A12,Data!$C$92:$D$103,Data!$E$92:$E$103),0)</f>
        <v>0</v>
      </c>
      <c r="W12" s="412">
        <f t="shared" si="9"/>
        <v>2300</v>
      </c>
      <c r="X12" s="413">
        <f>SalaryParticulars!AJ12</f>
        <v>30</v>
      </c>
      <c r="Y12" s="422">
        <f t="shared" si="10"/>
        <v>0</v>
      </c>
      <c r="Z12" s="414">
        <f t="shared" ref="Z12:Z13" si="23">MONTH(A12)</f>
        <v>9</v>
      </c>
      <c r="AA12" s="413">
        <f t="shared" ref="AA12:AA13" si="24">YEAR(A12)</f>
        <v>2015</v>
      </c>
      <c r="AB12" s="413"/>
      <c r="AC12" s="94"/>
      <c r="AD12" s="108">
        <v>42248</v>
      </c>
      <c r="AE12" s="108">
        <f t="shared" si="11"/>
        <v>42095</v>
      </c>
      <c r="AF12" s="107">
        <f>IF(IF(AE12&lt;Data!$I$2,Data!$F$19,IF(AE12&lt;$AD$6,Data!$F$19,AE12))=AF11,Data!$F$19,IF(AE12&lt;Data!$I$2,Data!$F$19,IF(AE12&lt;$AD$6,Data!$F$19,AE12)))</f>
        <v>42095</v>
      </c>
      <c r="AG12" s="107">
        <f t="shared" si="12"/>
        <v>42248</v>
      </c>
      <c r="AH12" s="108">
        <f t="shared" si="19"/>
        <v>42248</v>
      </c>
      <c r="AI12" s="107">
        <f t="shared" si="3"/>
        <v>42277</v>
      </c>
      <c r="AJ12" s="90">
        <f t="shared" si="4"/>
        <v>30</v>
      </c>
      <c r="AK12" s="90">
        <f t="shared" si="5"/>
        <v>30</v>
      </c>
      <c r="AL12" s="90">
        <f>IF(AND(AH12&gt;=$AO$4,AH12&lt;$AI$2),Data!$F$39,LOOKUP(AH12,$AI$1:$AI$5,$AJ$1:$AJ$5))</f>
        <v>36070</v>
      </c>
      <c r="AM12" s="90">
        <f>IF(AH12=Data!$G$33,Data!$H$33,IF(AH12=Data!$G$34,Data!$H$34,IF(AH12=Data!$G$35,Data!$H$35,Data!$H$36)))</f>
        <v>1</v>
      </c>
      <c r="AN12" s="90">
        <f t="shared" si="13"/>
        <v>36070</v>
      </c>
      <c r="AO12" s="111">
        <f>IF(AN12&gt;0,ROUND(Data!$E$15*AK12*AM12/AK12,0),0)</f>
        <v>0</v>
      </c>
      <c r="AP12" s="90">
        <f>IF(AH12&gt;=Data!$G$22,Data!$I$22,IF(AH12&gt;=Data!$G$21,Data!$I$21,IF(AH12&gt;=Data!$F$21,Data!$I$19,0)))</f>
        <v>8.9079999999999995</v>
      </c>
      <c r="AQ12" s="90">
        <f>IF(Data!$D$25&lt;Data!$D$24,Data!$E$24,IF(AI12&gt;=Data!$D$25,Data!$E$25,Data!$E$24))</f>
        <v>14.5</v>
      </c>
      <c r="AR12" s="90">
        <f t="shared" si="14"/>
        <v>14.5</v>
      </c>
      <c r="AS12" s="90">
        <f t="shared" si="6"/>
        <v>3213</v>
      </c>
      <c r="AT12" s="90">
        <f t="shared" si="7"/>
        <v>5230</v>
      </c>
      <c r="AU12" s="90">
        <f>IF(Data!$E$27="Greater Hyderabad",SalaryParticulars!AV12,IF(Data!$E$27="Greater Visakhapatnam",SalaryParticulars!AW12,IF(Data!$E$27="Vijayawada",SalaryParticulars!AX12,IF(Data!$E$27="Other Muncipal Corporations",SalaryParticulars!AY12,0))))</f>
        <v>0</v>
      </c>
      <c r="AV12" s="413">
        <f t="shared" si="15"/>
        <v>525</v>
      </c>
      <c r="AW12" s="413">
        <f t="shared" si="16"/>
        <v>350</v>
      </c>
      <c r="AX12" s="413">
        <f t="shared" si="17"/>
        <v>350</v>
      </c>
      <c r="AY12" s="413">
        <f t="shared" si="18"/>
        <v>140</v>
      </c>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3"/>
      <c r="GY12" s="413"/>
      <c r="GZ12" s="413"/>
      <c r="HA12" s="413"/>
      <c r="HB12" s="413"/>
      <c r="HC12" s="413"/>
      <c r="HD12" s="413"/>
      <c r="HE12" s="413"/>
      <c r="HF12" s="413"/>
      <c r="HG12" s="413"/>
      <c r="HH12" s="413"/>
      <c r="HI12" s="413"/>
      <c r="HJ12" s="413"/>
      <c r="HK12" s="413"/>
      <c r="HL12" s="413"/>
      <c r="HM12" s="413"/>
      <c r="HN12" s="413"/>
      <c r="HO12" s="413"/>
      <c r="HP12" s="413"/>
      <c r="HQ12" s="413"/>
      <c r="HR12" s="413"/>
      <c r="HS12" s="413"/>
      <c r="HT12" s="413"/>
      <c r="HU12" s="413"/>
      <c r="HV12" s="413"/>
      <c r="HW12" s="413"/>
      <c r="HX12" s="413"/>
      <c r="HY12" s="413"/>
    </row>
    <row r="13" spans="1:233" s="76" customFormat="1" ht="16.5" customHeight="1">
      <c r="A13" s="116">
        <f>SalaryParticulars!AH13</f>
        <v>42278</v>
      </c>
      <c r="B13" s="117">
        <f>SalaryParticulars!AI13</f>
        <v>42308</v>
      </c>
      <c r="C13" s="112">
        <f>SalaryParticulars!AK13</f>
        <v>31</v>
      </c>
      <c r="D13" s="62">
        <f t="shared" si="0"/>
        <v>36070</v>
      </c>
      <c r="E13" s="61">
        <f>ROUND(SalaryParticulars!AO13*SalaryParticulars!AK13/SalaryParticulars!AJ13,0)</f>
        <v>0</v>
      </c>
      <c r="F13" s="61">
        <f>IF(D13&gt;0,IF(A13&gt;=Data!$D$18,Data!$E$18,Data!$E$17),0)</f>
        <v>0</v>
      </c>
      <c r="G13" s="62">
        <f>ROUND(D13*SalaryParticulars!AP13%,0)</f>
        <v>3213</v>
      </c>
      <c r="H13" s="62">
        <f>ROUND(D13*SalaryParticulars!AR13%,0)</f>
        <v>5230</v>
      </c>
      <c r="I13" s="63">
        <f>ROUND(SalaryParticulars!AU13*SalaryParticulars!AK13/SalaryParticulars!AJ13,0)</f>
        <v>0</v>
      </c>
      <c r="J13" s="63">
        <f>IF(Data!$D$28="Yes",ROUND(IF(A13&gt;=$AA$5,1350,900)*SalaryParticulars!AK13/SalaryParticulars!AJ13,0),0)</f>
        <v>0</v>
      </c>
      <c r="K13" s="63">
        <f t="shared" si="8"/>
        <v>0</v>
      </c>
      <c r="L13" s="63">
        <f t="shared" si="1"/>
        <v>44513</v>
      </c>
      <c r="M13" s="60">
        <f>IF(C13&gt;=X13/2,IF(Data!$C$70="CPS",0,IF(Data!$E$81&gt;0,IF(A13&gt;=Data!$D$81,Data!$E$81,Data!$E$70),Data!$E$70)),0)</f>
        <v>1500</v>
      </c>
      <c r="N13" s="64">
        <f>IF(Data!$D$28="Yes",0,IF(C13&gt;=X13/2,IF(L13&gt;20000,200,IF(L13&gt;15000,150,IF(L13&gt;10000,100,IF(L13&gt;5000,80,0)))),0))</f>
        <v>200</v>
      </c>
      <c r="O13" s="60">
        <f>IF(C13&gt;=X13/2,IF(Data!$E$80&gt;0,IF(A13&gt;=Data!$D$80,Data!$E$80,Data!$E$69),Data!$E$69),0)</f>
        <v>60</v>
      </c>
      <c r="P13" s="60"/>
      <c r="Q13" s="60">
        <f>IF(Data!$C$70="CPS",ROUND((SalaryParticulars!D13+SalaryParticulars!G13)*10%,0),0)</f>
        <v>0</v>
      </c>
      <c r="R13" s="60">
        <f>IF(C13&gt;=X13/2,IF(Data!$E$79&gt;0,IF(SalaryParticulars!A13&gt;=Data!$D$79,Data!$E$79,Data!$E$68),Data!$E$68),0)</f>
        <v>450</v>
      </c>
      <c r="S13" s="60">
        <f>IF(C13&gt;=X13/2,IF(A13&gt;=$AA$6,Data!$E$66,0),0)</f>
        <v>90</v>
      </c>
      <c r="T13" s="63">
        <f t="shared" si="2"/>
        <v>0</v>
      </c>
      <c r="U13" s="60">
        <f t="shared" si="22"/>
        <v>0</v>
      </c>
      <c r="V13" s="60">
        <f>IF(C13&gt;=X13/2,LOOKUP(A13,Data!$C$92:$D$103,Data!$E$92:$E$103),0)</f>
        <v>0</v>
      </c>
      <c r="W13" s="412">
        <f t="shared" si="9"/>
        <v>2300</v>
      </c>
      <c r="X13" s="413">
        <f>SalaryParticulars!AJ13</f>
        <v>31</v>
      </c>
      <c r="Y13" s="422">
        <f t="shared" si="10"/>
        <v>0</v>
      </c>
      <c r="Z13" s="414">
        <f t="shared" si="23"/>
        <v>10</v>
      </c>
      <c r="AA13" s="413">
        <f t="shared" si="24"/>
        <v>2015</v>
      </c>
      <c r="AB13" s="413"/>
      <c r="AC13" s="109"/>
      <c r="AD13" s="108">
        <v>42278</v>
      </c>
      <c r="AE13" s="108">
        <f t="shared" si="11"/>
        <v>42095</v>
      </c>
      <c r="AF13" s="107">
        <f>IF(IF(AE13&lt;Data!$I$2,Data!$F$19,IF(AE13&lt;$AD$6,Data!$F$19,AE13))=AF12,Data!$F$19,IF(AE13&lt;Data!$I$2,Data!$F$19,IF(AE13&lt;$AD$6,Data!$F$19,AE13)))</f>
        <v>42430</v>
      </c>
      <c r="AG13" s="107">
        <f t="shared" si="12"/>
        <v>42278</v>
      </c>
      <c r="AH13" s="108">
        <f t="shared" si="19"/>
        <v>42278</v>
      </c>
      <c r="AI13" s="107">
        <f t="shared" si="3"/>
        <v>42308</v>
      </c>
      <c r="AJ13" s="90">
        <f t="shared" si="4"/>
        <v>31</v>
      </c>
      <c r="AK13" s="90">
        <f t="shared" si="5"/>
        <v>31</v>
      </c>
      <c r="AL13" s="90">
        <f>IF(AND(AH13&gt;=$AO$4,AH13&lt;$AI$2),Data!$F$39,LOOKUP(AH13,$AI$1:$AI$5,$AJ$1:$AJ$5))</f>
        <v>36070</v>
      </c>
      <c r="AM13" s="90">
        <f>IF(AH13=Data!$G$33,Data!$H$33,IF(AH13=Data!$G$34,Data!$H$34,IF(AH13=Data!$G$35,Data!$H$35,Data!$H$36)))</f>
        <v>1</v>
      </c>
      <c r="AN13" s="90">
        <f>IF(AH13&gt;=$AN$4,0,ROUND(AL13*AM13,0))</f>
        <v>36070</v>
      </c>
      <c r="AO13" s="111">
        <f>IF(AN13&gt;0,ROUND(Data!$E$15*AK13*AM13/AK13,0),0)</f>
        <v>0</v>
      </c>
      <c r="AP13" s="90">
        <f>IF(AH13&gt;=Data!$G$22,Data!$I$22,IF(AH13&gt;=Data!$G$21,Data!$I$21,IF(AH13&gt;=Data!$F$21,Data!$I$19,0)))</f>
        <v>8.9079999999999995</v>
      </c>
      <c r="AQ13" s="90">
        <f>IF(Data!$D$25&lt;Data!$D$24,Data!$E$24,IF(AI13&gt;=Data!$D$25,Data!$E$25,Data!$E$24))</f>
        <v>14.5</v>
      </c>
      <c r="AR13" s="90">
        <f t="shared" si="14"/>
        <v>14.5</v>
      </c>
      <c r="AS13" s="90">
        <f t="shared" si="6"/>
        <v>3213</v>
      </c>
      <c r="AT13" s="90">
        <f t="shared" si="7"/>
        <v>5230</v>
      </c>
      <c r="AU13" s="90">
        <f>IF(Data!$E$27="Greater Hyderabad",SalaryParticulars!AV13,IF(Data!$E$27="Greater Visakhapatnam",SalaryParticulars!AW13,IF(Data!$E$27="Vijayawada",SalaryParticulars!AX13,IF(Data!$E$27="Other Muncipal Corporations",SalaryParticulars!AY13,0))))</f>
        <v>0</v>
      </c>
      <c r="AV13" s="413">
        <f t="shared" si="15"/>
        <v>525</v>
      </c>
      <c r="AW13" s="413">
        <f t="shared" si="16"/>
        <v>350</v>
      </c>
      <c r="AX13" s="413">
        <f t="shared" si="17"/>
        <v>350</v>
      </c>
      <c r="AY13" s="413">
        <f t="shared" si="18"/>
        <v>140</v>
      </c>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413"/>
      <c r="DG13" s="413"/>
      <c r="DH13" s="413"/>
      <c r="DI13" s="413"/>
      <c r="DJ13" s="413"/>
      <c r="DK13" s="413"/>
      <c r="DL13" s="413"/>
      <c r="DM13" s="413"/>
      <c r="DN13" s="413"/>
      <c r="DO13" s="413"/>
      <c r="DP13" s="413"/>
      <c r="DQ13" s="413"/>
      <c r="DR13" s="413"/>
      <c r="DS13" s="413"/>
      <c r="DT13" s="413"/>
      <c r="DU13" s="413"/>
      <c r="DV13" s="413"/>
      <c r="DW13" s="413"/>
      <c r="DX13" s="413"/>
      <c r="DY13" s="413"/>
      <c r="DZ13" s="413"/>
      <c r="EA13" s="413"/>
      <c r="EB13" s="413"/>
      <c r="EC13" s="413"/>
      <c r="ED13" s="413"/>
      <c r="EE13" s="413"/>
      <c r="EF13" s="413"/>
      <c r="EG13" s="413"/>
      <c r="EH13" s="413"/>
      <c r="EI13" s="413"/>
      <c r="EJ13" s="413"/>
      <c r="EK13" s="413"/>
      <c r="EL13" s="413"/>
      <c r="EM13" s="413"/>
      <c r="EN13" s="413"/>
      <c r="EO13" s="413"/>
      <c r="EP13" s="413"/>
      <c r="EQ13" s="413"/>
      <c r="ER13" s="413"/>
      <c r="ES13" s="413"/>
      <c r="ET13" s="413"/>
      <c r="EU13" s="413"/>
      <c r="EV13" s="413"/>
      <c r="EW13" s="413"/>
      <c r="EX13" s="413"/>
      <c r="EY13" s="413"/>
      <c r="EZ13" s="413"/>
      <c r="FA13" s="413"/>
      <c r="FB13" s="413"/>
      <c r="FC13" s="413"/>
      <c r="FD13" s="413"/>
      <c r="FE13" s="413"/>
      <c r="FF13" s="413"/>
      <c r="FG13" s="413"/>
      <c r="FH13" s="413"/>
      <c r="FI13" s="413"/>
      <c r="FJ13" s="413"/>
      <c r="FK13" s="413"/>
      <c r="FL13" s="413"/>
      <c r="FM13" s="413"/>
      <c r="FN13" s="413"/>
      <c r="FO13" s="413"/>
      <c r="FP13" s="413"/>
      <c r="FQ13" s="413"/>
      <c r="FR13" s="413"/>
      <c r="FS13" s="413"/>
      <c r="FT13" s="413"/>
      <c r="FU13" s="413"/>
      <c r="FV13" s="413"/>
      <c r="FW13" s="413"/>
      <c r="FX13" s="413"/>
      <c r="FY13" s="413"/>
      <c r="FZ13" s="413"/>
      <c r="GA13" s="413"/>
      <c r="GB13" s="413"/>
      <c r="GC13" s="413"/>
      <c r="GD13" s="413"/>
      <c r="GE13" s="413"/>
      <c r="GF13" s="413"/>
      <c r="GG13" s="413"/>
      <c r="GH13" s="413"/>
      <c r="GI13" s="413"/>
      <c r="GJ13" s="413"/>
      <c r="GK13" s="413"/>
      <c r="GL13" s="413"/>
      <c r="GM13" s="413"/>
      <c r="GN13" s="413"/>
      <c r="GO13" s="413"/>
      <c r="GP13" s="413"/>
      <c r="GQ13" s="413"/>
      <c r="GR13" s="413"/>
      <c r="GS13" s="413"/>
      <c r="GT13" s="413"/>
      <c r="GU13" s="413"/>
      <c r="GV13" s="413"/>
      <c r="GW13" s="413"/>
      <c r="GX13" s="413"/>
      <c r="GY13" s="413"/>
      <c r="GZ13" s="413"/>
      <c r="HA13" s="413"/>
      <c r="HB13" s="413"/>
      <c r="HC13" s="413"/>
      <c r="HD13" s="413"/>
      <c r="HE13" s="413"/>
      <c r="HF13" s="413"/>
      <c r="HG13" s="413"/>
      <c r="HH13" s="413"/>
      <c r="HI13" s="413"/>
      <c r="HJ13" s="413"/>
      <c r="HK13" s="413"/>
      <c r="HL13" s="413"/>
      <c r="HM13" s="413"/>
      <c r="HN13" s="413"/>
      <c r="HO13" s="413"/>
      <c r="HP13" s="413"/>
      <c r="HQ13" s="413"/>
      <c r="HR13" s="413"/>
      <c r="HS13" s="413"/>
      <c r="HT13" s="413"/>
      <c r="HU13" s="413"/>
      <c r="HV13" s="413"/>
      <c r="HW13" s="413"/>
      <c r="HX13" s="413"/>
      <c r="HY13" s="413"/>
    </row>
    <row r="14" spans="1:233" s="76" customFormat="1" ht="16.5" customHeight="1">
      <c r="A14" s="116">
        <f>SalaryParticulars!AH14</f>
        <v>42309</v>
      </c>
      <c r="B14" s="117">
        <f>SalaryParticulars!AI14</f>
        <v>42338</v>
      </c>
      <c r="C14" s="112">
        <f>SalaryParticulars!AK14</f>
        <v>30</v>
      </c>
      <c r="D14" s="62">
        <f t="shared" si="0"/>
        <v>36070</v>
      </c>
      <c r="E14" s="61">
        <f>ROUND(SalaryParticulars!AO14*SalaryParticulars!AK14/SalaryParticulars!AJ14,0)</f>
        <v>0</v>
      </c>
      <c r="F14" s="61">
        <f>IF(D14&gt;0,IF(A14&gt;=Data!$D$18,Data!$E$18,Data!$E$17),0)</f>
        <v>0</v>
      </c>
      <c r="G14" s="62">
        <f>ROUND(D14*SalaryParticulars!AP14%,0)</f>
        <v>3213</v>
      </c>
      <c r="H14" s="62">
        <f>ROUND(D14*SalaryParticulars!AR14%,0)</f>
        <v>5230</v>
      </c>
      <c r="I14" s="63">
        <f>ROUND(SalaryParticulars!AU14*SalaryParticulars!AK14/SalaryParticulars!AJ14,0)</f>
        <v>0</v>
      </c>
      <c r="J14" s="63">
        <f>IF(Data!$D$28="Yes",ROUND(IF(A14&gt;=$AA$5,1350,900)*SalaryParticulars!AK14/SalaryParticulars!AJ14,0),0)</f>
        <v>0</v>
      </c>
      <c r="K14" s="63">
        <f t="shared" si="8"/>
        <v>0</v>
      </c>
      <c r="L14" s="63">
        <f t="shared" si="1"/>
        <v>44513</v>
      </c>
      <c r="M14" s="60">
        <f>IF(C14&gt;=X14/2,IF(Data!$C$70="CPS",0,IF(Data!$E$81&gt;0,IF(A14&gt;=Data!$D$81,Data!$E$81,Data!$E$70),Data!$E$70)),0)</f>
        <v>1500</v>
      </c>
      <c r="N14" s="64">
        <f>IF(Data!$D$28="Yes",0,IF(C14&gt;=X14/2,IF(L14&gt;20000,200,IF(L14&gt;15000,150,IF(L14&gt;10000,100,IF(L14&gt;5000,80,0)))),0))</f>
        <v>200</v>
      </c>
      <c r="O14" s="60">
        <f>IF(C14&gt;=X14/2,IF(Data!$E$80&gt;0,IF(A14&gt;=Data!$D$80,Data!$E$80,Data!$E$69),Data!$E$69),0)</f>
        <v>60</v>
      </c>
      <c r="P14" s="60"/>
      <c r="Q14" s="60">
        <f>IF(Data!$C$70="CPS",ROUND((SalaryParticulars!D14+SalaryParticulars!G14)*10%,0),0)</f>
        <v>0</v>
      </c>
      <c r="R14" s="60">
        <f>IF(C14&gt;=X14/2,IF(Data!$E$79&gt;0,IF(SalaryParticulars!A14&gt;=Data!$D$79,Data!$E$79,Data!$E$68),Data!$E$68),0)</f>
        <v>450</v>
      </c>
      <c r="S14" s="60">
        <f>IF(C14&gt;=X14/2,IF(A14&gt;=$AA$6,Data!$E$66,0),0)</f>
        <v>90</v>
      </c>
      <c r="T14" s="63">
        <f t="shared" si="2"/>
        <v>0</v>
      </c>
      <c r="U14" s="60">
        <f>IF(AND(Z14=11,AA14=2014),ROUND(D14*2/30,0),0)</f>
        <v>0</v>
      </c>
      <c r="V14" s="60">
        <f>IF(C14&gt;=X14/2,LOOKUP(A14,Data!$C$92:$D$103,Data!$E$92:$E$103),0)</f>
        <v>0</v>
      </c>
      <c r="W14" s="412">
        <f t="shared" si="9"/>
        <v>2300</v>
      </c>
      <c r="X14" s="413">
        <f>SalaryParticulars!AJ14</f>
        <v>30</v>
      </c>
      <c r="Y14" s="422">
        <f t="shared" si="10"/>
        <v>0</v>
      </c>
      <c r="Z14" s="414">
        <f>MONTH(A14)</f>
        <v>11</v>
      </c>
      <c r="AA14" s="413">
        <f>YEAR(A14)</f>
        <v>2015</v>
      </c>
      <c r="AB14" s="413"/>
      <c r="AC14" s="94">
        <v>1</v>
      </c>
      <c r="AD14" s="108">
        <v>42309</v>
      </c>
      <c r="AE14" s="108">
        <f t="shared" si="11"/>
        <v>42125</v>
      </c>
      <c r="AF14" s="107">
        <f>IF(IF(AE14&lt;Data!$I$2,Data!$F$19,IF(AE14&lt;$AD$6,Data!$F$19,AE14))=AF13,Data!$F$19,IF(AE14&lt;Data!$I$2,Data!$F$19,IF(AE14&lt;$AD$6,Data!$F$19,AE14)))</f>
        <v>42125</v>
      </c>
      <c r="AG14" s="107">
        <f t="shared" si="12"/>
        <v>42309</v>
      </c>
      <c r="AH14" s="108">
        <f t="shared" si="19"/>
        <v>42309</v>
      </c>
      <c r="AI14" s="107">
        <f t="shared" si="3"/>
        <v>42338</v>
      </c>
      <c r="AJ14" s="90">
        <f t="shared" si="4"/>
        <v>30</v>
      </c>
      <c r="AK14" s="90">
        <f t="shared" si="5"/>
        <v>30</v>
      </c>
      <c r="AL14" s="90">
        <f>IF(AND(AH14&gt;=$AO$4,AH14&lt;$AI$2),Data!$F$39,LOOKUP(AH14,$AI$1:$AI$5,$AJ$1:$AJ$5))</f>
        <v>36070</v>
      </c>
      <c r="AM14" s="90">
        <f>IF(AH14=Data!$G$33,Data!$H$33,IF(AH14=Data!$G$34,Data!$H$34,IF(AH14=Data!$G$35,Data!$H$35,Data!$H$36)))</f>
        <v>1</v>
      </c>
      <c r="AN14" s="90">
        <f t="shared" si="13"/>
        <v>36070</v>
      </c>
      <c r="AO14" s="111">
        <f>IF(AN14&gt;0,ROUND(Data!$E$15*AK14*AM14/AK14,0),0)</f>
        <v>0</v>
      </c>
      <c r="AP14" s="90">
        <f>IF(AH14&gt;=Data!$G$22,Data!$I$22,IF(AH14&gt;=Data!$G$21,Data!$I$21,IF(AH14&gt;=Data!$F$21,Data!$I$19,0)))</f>
        <v>8.9079999999999995</v>
      </c>
      <c r="AQ14" s="90">
        <f>IF(Data!$D$25&lt;Data!$D$24,Data!$E$24,IF(AI14&gt;=Data!$D$25,Data!$E$25,Data!$E$24))</f>
        <v>14.5</v>
      </c>
      <c r="AR14" s="90">
        <f t="shared" si="14"/>
        <v>14.5</v>
      </c>
      <c r="AS14" s="90">
        <f t="shared" si="6"/>
        <v>3213</v>
      </c>
      <c r="AT14" s="90">
        <f t="shared" si="7"/>
        <v>5230</v>
      </c>
      <c r="AU14" s="90">
        <f>IF(Data!$E$27="Greater Hyderabad",SalaryParticulars!AV14,IF(Data!$E$27="Greater Visakhapatnam",SalaryParticulars!AW14,IF(Data!$E$27="Vijayawada",SalaryParticulars!AX14,IF(Data!$E$27="Other Muncipal Corporations",SalaryParticulars!AY14,0))))</f>
        <v>0</v>
      </c>
      <c r="AV14" s="413">
        <f t="shared" si="15"/>
        <v>525</v>
      </c>
      <c r="AW14" s="413">
        <f t="shared" si="16"/>
        <v>350</v>
      </c>
      <c r="AX14" s="413">
        <f t="shared" si="17"/>
        <v>350</v>
      </c>
      <c r="AY14" s="413">
        <f t="shared" si="18"/>
        <v>140</v>
      </c>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c r="CX14" s="413"/>
      <c r="CY14" s="413"/>
      <c r="CZ14" s="413"/>
      <c r="DA14" s="413"/>
      <c r="DB14" s="413"/>
      <c r="DC14" s="413"/>
      <c r="DD14" s="413"/>
      <c r="DE14" s="413"/>
      <c r="DF14" s="413"/>
      <c r="DG14" s="413"/>
      <c r="DH14" s="413"/>
      <c r="DI14" s="413"/>
      <c r="DJ14" s="413"/>
      <c r="DK14" s="413"/>
      <c r="DL14" s="413"/>
      <c r="DM14" s="413"/>
      <c r="DN14" s="413"/>
      <c r="DO14" s="413"/>
      <c r="DP14" s="413"/>
      <c r="DQ14" s="413"/>
      <c r="DR14" s="413"/>
      <c r="DS14" s="413"/>
      <c r="DT14" s="413"/>
      <c r="DU14" s="413"/>
      <c r="DV14" s="413"/>
      <c r="DW14" s="413"/>
      <c r="DX14" s="413"/>
      <c r="DY14" s="413"/>
      <c r="DZ14" s="413"/>
      <c r="EA14" s="413"/>
      <c r="EB14" s="413"/>
      <c r="EC14" s="413"/>
      <c r="ED14" s="413"/>
      <c r="EE14" s="413"/>
      <c r="EF14" s="413"/>
      <c r="EG14" s="413"/>
      <c r="EH14" s="413"/>
      <c r="EI14" s="413"/>
      <c r="EJ14" s="413"/>
      <c r="EK14" s="413"/>
      <c r="EL14" s="413"/>
      <c r="EM14" s="413"/>
      <c r="EN14" s="413"/>
      <c r="EO14" s="413"/>
      <c r="EP14" s="413"/>
      <c r="EQ14" s="413"/>
      <c r="ER14" s="413"/>
      <c r="ES14" s="413"/>
      <c r="ET14" s="413"/>
      <c r="EU14" s="413"/>
      <c r="EV14" s="413"/>
      <c r="EW14" s="413"/>
      <c r="EX14" s="413"/>
      <c r="EY14" s="413"/>
      <c r="EZ14" s="413"/>
      <c r="FA14" s="413"/>
      <c r="FB14" s="413"/>
      <c r="FC14" s="413"/>
      <c r="FD14" s="413"/>
      <c r="FE14" s="413"/>
      <c r="FF14" s="413"/>
      <c r="FG14" s="413"/>
      <c r="FH14" s="413"/>
      <c r="FI14" s="413"/>
      <c r="FJ14" s="413"/>
      <c r="FK14" s="413"/>
      <c r="FL14" s="413"/>
      <c r="FM14" s="413"/>
      <c r="FN14" s="413"/>
      <c r="FO14" s="413"/>
      <c r="FP14" s="413"/>
      <c r="FQ14" s="413"/>
      <c r="FR14" s="413"/>
      <c r="FS14" s="413"/>
      <c r="FT14" s="413"/>
      <c r="FU14" s="413"/>
      <c r="FV14" s="413"/>
      <c r="FW14" s="413"/>
      <c r="FX14" s="413"/>
      <c r="FY14" s="413"/>
      <c r="FZ14" s="413"/>
      <c r="GA14" s="413"/>
      <c r="GB14" s="413"/>
      <c r="GC14" s="413"/>
      <c r="GD14" s="413"/>
      <c r="GE14" s="413"/>
      <c r="GF14" s="413"/>
      <c r="GG14" s="413"/>
      <c r="GH14" s="413"/>
      <c r="GI14" s="413"/>
      <c r="GJ14" s="413"/>
      <c r="GK14" s="413"/>
      <c r="GL14" s="413"/>
      <c r="GM14" s="413"/>
      <c r="GN14" s="413"/>
      <c r="GO14" s="413"/>
      <c r="GP14" s="413"/>
      <c r="GQ14" s="413"/>
      <c r="GR14" s="413"/>
      <c r="GS14" s="413"/>
      <c r="GT14" s="413"/>
      <c r="GU14" s="413"/>
      <c r="GV14" s="413"/>
      <c r="GW14" s="413"/>
      <c r="GX14" s="413"/>
      <c r="GY14" s="413"/>
      <c r="GZ14" s="413"/>
      <c r="HA14" s="413"/>
      <c r="HB14" s="413"/>
      <c r="HC14" s="413"/>
      <c r="HD14" s="413"/>
      <c r="HE14" s="413"/>
      <c r="HF14" s="413"/>
      <c r="HG14" s="413"/>
      <c r="HH14" s="413"/>
      <c r="HI14" s="413"/>
      <c r="HJ14" s="413"/>
      <c r="HK14" s="413"/>
      <c r="HL14" s="413"/>
      <c r="HM14" s="413"/>
      <c r="HN14" s="413"/>
      <c r="HO14" s="413"/>
      <c r="HP14" s="413"/>
      <c r="HQ14" s="413"/>
      <c r="HR14" s="413"/>
      <c r="HS14" s="413"/>
      <c r="HT14" s="413"/>
      <c r="HU14" s="413"/>
      <c r="HV14" s="413"/>
      <c r="HW14" s="413"/>
      <c r="HX14" s="413"/>
      <c r="HY14" s="413"/>
    </row>
    <row r="15" spans="1:233" s="76" customFormat="1" ht="16.5" customHeight="1">
      <c r="A15" s="116">
        <f>SalaryParticulars!AH15</f>
        <v>42339</v>
      </c>
      <c r="B15" s="117">
        <f>SalaryParticulars!AI15</f>
        <v>42369</v>
      </c>
      <c r="C15" s="112">
        <f>SalaryParticulars!AK15</f>
        <v>31</v>
      </c>
      <c r="D15" s="62">
        <f t="shared" si="0"/>
        <v>36070</v>
      </c>
      <c r="E15" s="61">
        <f>ROUND(SalaryParticulars!AO15*SalaryParticulars!AK15/SalaryParticulars!AJ15,0)</f>
        <v>0</v>
      </c>
      <c r="F15" s="61">
        <f>IF(D15&gt;0,IF(A15&gt;=Data!$D$18,Data!$E$18,Data!$E$17),0)</f>
        <v>0</v>
      </c>
      <c r="G15" s="62">
        <f>ROUND(D15*SalaryParticulars!AP15%,0)</f>
        <v>3213</v>
      </c>
      <c r="H15" s="62">
        <f>ROUND(D15*SalaryParticulars!AR15%,0)</f>
        <v>5230</v>
      </c>
      <c r="I15" s="63">
        <f>ROUND(SalaryParticulars!AU15*SalaryParticulars!AK15/SalaryParticulars!AJ15,0)</f>
        <v>0</v>
      </c>
      <c r="J15" s="63">
        <f>IF(Data!$D$28="Yes",ROUND(IF(A15&gt;=$AA$5,1350,900)*SalaryParticulars!AK15/SalaryParticulars!AJ15,0),0)</f>
        <v>0</v>
      </c>
      <c r="K15" s="63">
        <f t="shared" si="8"/>
        <v>0</v>
      </c>
      <c r="L15" s="63">
        <f t="shared" si="1"/>
        <v>44513</v>
      </c>
      <c r="M15" s="60">
        <f>IF(C15&gt;=X15/2,IF(Data!$C$70="CPS",0,IF(Data!$E$81&gt;0,IF(A15&gt;=Data!$D$81,Data!$E$81,Data!$E$70),Data!$E$70)),0)</f>
        <v>1500</v>
      </c>
      <c r="N15" s="64">
        <f>IF(Data!$D$28="Yes",0,IF(C15&gt;=X15/2,IF(L15&gt;20000,200,IF(L15&gt;15000,150,IF(L15&gt;10000,100,IF(L15&gt;5000,80,0)))),0))</f>
        <v>200</v>
      </c>
      <c r="O15" s="60">
        <f>IF(C15&gt;=X15/2,IF(Data!$E$80&gt;0,IF(A15&gt;=Data!$D$80,Data!$E$80,Data!$E$69),Data!$E$69),0)</f>
        <v>60</v>
      </c>
      <c r="P15" s="60"/>
      <c r="Q15" s="60">
        <f>IF(Data!$C$70="CPS",ROUND((SalaryParticulars!D15+SalaryParticulars!G15)*10%,0),0)</f>
        <v>0</v>
      </c>
      <c r="R15" s="60">
        <f>IF(C15&gt;=X15/2,IF(Data!$E$79&gt;0,IF(SalaryParticulars!A15&gt;=Data!$D$79,Data!$E$79,Data!$E$68),Data!$E$68),0)</f>
        <v>450</v>
      </c>
      <c r="S15" s="60">
        <f>IF(C15&gt;=X15/2,IF(A15&gt;=$AA$6,Data!$E$66,0),0)</f>
        <v>90</v>
      </c>
      <c r="T15" s="63">
        <f>IF(C15&gt;=X15/2,IF(OR(MONTH(A15)=3,MONTH(A15)=12),50,0),0)</f>
        <v>50</v>
      </c>
      <c r="U15" s="60">
        <f t="shared" ref="U15:U20" si="25">IF(AND(Z15=11,AA15=2014),ROUND(D15*2/30,0),0)</f>
        <v>0</v>
      </c>
      <c r="V15" s="60">
        <f>IF(C15&gt;=X15/2,LOOKUP(A15,Data!$C$92:$D$103,Data!$E$92:$E$103),0)</f>
        <v>0</v>
      </c>
      <c r="W15" s="412">
        <f t="shared" si="9"/>
        <v>2350</v>
      </c>
      <c r="X15" s="413">
        <f>SalaryParticulars!AJ15</f>
        <v>31</v>
      </c>
      <c r="Y15" s="422">
        <f t="shared" si="10"/>
        <v>0</v>
      </c>
      <c r="Z15" s="414">
        <f t="shared" ref="Z15:Z17" si="26">MONTH(A15)</f>
        <v>12</v>
      </c>
      <c r="AA15" s="413">
        <f t="shared" ref="AA15:AA17" si="27">YEAR(A15)</f>
        <v>2015</v>
      </c>
      <c r="AB15" s="413"/>
      <c r="AC15" s="94">
        <v>2</v>
      </c>
      <c r="AD15" s="108">
        <v>42339</v>
      </c>
      <c r="AE15" s="108">
        <f t="shared" si="11"/>
        <v>42156</v>
      </c>
      <c r="AF15" s="107">
        <f>IF(IF(AE15&lt;Data!$I$2,Data!$F$19,IF(AE15&lt;$AD$6,Data!$F$19,AE15))=AF14,Data!$F$19,IF(AE15&lt;Data!$I$2,Data!$F$19,IF(AE15&lt;$AD$6,Data!$F$19,AE15)))</f>
        <v>42156</v>
      </c>
      <c r="AG15" s="107">
        <f t="shared" si="12"/>
        <v>42339</v>
      </c>
      <c r="AH15" s="108">
        <f t="shared" si="19"/>
        <v>42339</v>
      </c>
      <c r="AI15" s="107">
        <f t="shared" si="3"/>
        <v>42369</v>
      </c>
      <c r="AJ15" s="90">
        <f t="shared" si="4"/>
        <v>31</v>
      </c>
      <c r="AK15" s="90">
        <f t="shared" si="5"/>
        <v>31</v>
      </c>
      <c r="AL15" s="90">
        <f>IF(AND(AH15&gt;=$AO$4,AH15&lt;$AI$2),Data!$F$39,LOOKUP(AH15,$AI$1:$AI$5,$AJ$1:$AJ$5))</f>
        <v>36070</v>
      </c>
      <c r="AM15" s="90">
        <f>IF(AH15=Data!$G$33,Data!$H$33,IF(AH15=Data!$G$34,Data!$H$34,IF(AH15=Data!$G$35,Data!$H$35,Data!$H$36)))</f>
        <v>1</v>
      </c>
      <c r="AN15" s="90">
        <f t="shared" si="13"/>
        <v>36070</v>
      </c>
      <c r="AO15" s="111">
        <f>IF(AN15&gt;0,ROUND(Data!$E$15*AK15*AM15/AK15,0),0)</f>
        <v>0</v>
      </c>
      <c r="AP15" s="90">
        <f>IF(AH15&gt;=Data!$G$22,Data!$I$22,IF(AH15&gt;=Data!$G$21,Data!$I$21,IF(AH15&gt;=Data!$F$21,Data!$I$19,0)))</f>
        <v>8.9079999999999995</v>
      </c>
      <c r="AQ15" s="90">
        <f>IF(Data!$D$25&lt;Data!$D$24,Data!$E$24,IF(AI15&gt;=Data!$D$25,Data!$E$25,Data!$E$24))</f>
        <v>14.5</v>
      </c>
      <c r="AR15" s="90">
        <f t="shared" si="14"/>
        <v>14.5</v>
      </c>
      <c r="AS15" s="90">
        <f t="shared" si="6"/>
        <v>3213</v>
      </c>
      <c r="AT15" s="90">
        <f t="shared" si="7"/>
        <v>5230</v>
      </c>
      <c r="AU15" s="90">
        <f>IF(Data!$E$27="Greater Hyderabad",SalaryParticulars!AV15,IF(Data!$E$27="Greater Visakhapatnam",SalaryParticulars!AW15,IF(Data!$E$27="Vijayawada",SalaryParticulars!AX15,IF(Data!$E$27="Other Muncipal Corporations",SalaryParticulars!AY15,0))))</f>
        <v>0</v>
      </c>
      <c r="AV15" s="413">
        <f t="shared" si="15"/>
        <v>525</v>
      </c>
      <c r="AW15" s="413">
        <f t="shared" si="16"/>
        <v>350</v>
      </c>
      <c r="AX15" s="413">
        <f t="shared" si="17"/>
        <v>350</v>
      </c>
      <c r="AY15" s="413">
        <f t="shared" si="18"/>
        <v>140</v>
      </c>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413"/>
      <c r="DQ15" s="413"/>
      <c r="DR15" s="413"/>
      <c r="DS15" s="413"/>
      <c r="DT15" s="413"/>
      <c r="DU15" s="413"/>
      <c r="DV15" s="413"/>
      <c r="DW15" s="413"/>
      <c r="DX15" s="413"/>
      <c r="DY15" s="413"/>
      <c r="DZ15" s="413"/>
      <c r="EA15" s="413"/>
      <c r="EB15" s="413"/>
      <c r="EC15" s="413"/>
      <c r="ED15" s="413"/>
      <c r="EE15" s="413"/>
      <c r="EF15" s="413"/>
      <c r="EG15" s="413"/>
      <c r="EH15" s="413"/>
      <c r="EI15" s="413"/>
      <c r="EJ15" s="413"/>
      <c r="EK15" s="413"/>
      <c r="EL15" s="413"/>
      <c r="EM15" s="413"/>
      <c r="EN15" s="413"/>
      <c r="EO15" s="413"/>
      <c r="EP15" s="413"/>
      <c r="EQ15" s="413"/>
      <c r="ER15" s="413"/>
      <c r="ES15" s="413"/>
      <c r="ET15" s="413"/>
      <c r="EU15" s="413"/>
      <c r="EV15" s="413"/>
      <c r="EW15" s="413"/>
      <c r="EX15" s="413"/>
      <c r="EY15" s="413"/>
      <c r="EZ15" s="413"/>
      <c r="FA15" s="413"/>
      <c r="FB15" s="413"/>
      <c r="FC15" s="413"/>
      <c r="FD15" s="413"/>
      <c r="FE15" s="413"/>
      <c r="FF15" s="413"/>
      <c r="FG15" s="413"/>
      <c r="FH15" s="413"/>
      <c r="FI15" s="413"/>
      <c r="FJ15" s="413"/>
      <c r="FK15" s="413"/>
      <c r="FL15" s="413"/>
      <c r="FM15" s="413"/>
      <c r="FN15" s="413"/>
      <c r="FO15" s="413"/>
      <c r="FP15" s="413"/>
      <c r="FQ15" s="413"/>
      <c r="FR15" s="413"/>
      <c r="FS15" s="413"/>
      <c r="FT15" s="413"/>
      <c r="FU15" s="413"/>
      <c r="FV15" s="413"/>
      <c r="FW15" s="413"/>
      <c r="FX15" s="413"/>
      <c r="FY15" s="413"/>
      <c r="FZ15" s="413"/>
      <c r="GA15" s="413"/>
      <c r="GB15" s="413"/>
      <c r="GC15" s="413"/>
      <c r="GD15" s="413"/>
      <c r="GE15" s="413"/>
      <c r="GF15" s="413"/>
      <c r="GG15" s="413"/>
      <c r="GH15" s="413"/>
      <c r="GI15" s="413"/>
      <c r="GJ15" s="413"/>
      <c r="GK15" s="413"/>
      <c r="GL15" s="413"/>
      <c r="GM15" s="413"/>
      <c r="GN15" s="413"/>
      <c r="GO15" s="413"/>
      <c r="GP15" s="413"/>
      <c r="GQ15" s="413"/>
      <c r="GR15" s="413"/>
      <c r="GS15" s="413"/>
      <c r="GT15" s="413"/>
      <c r="GU15" s="413"/>
      <c r="GV15" s="413"/>
      <c r="GW15" s="413"/>
      <c r="GX15" s="413"/>
      <c r="GY15" s="413"/>
      <c r="GZ15" s="413"/>
      <c r="HA15" s="413"/>
      <c r="HB15" s="413"/>
      <c r="HC15" s="413"/>
      <c r="HD15" s="413"/>
      <c r="HE15" s="413"/>
      <c r="HF15" s="413"/>
      <c r="HG15" s="413"/>
      <c r="HH15" s="413"/>
      <c r="HI15" s="413"/>
      <c r="HJ15" s="413"/>
      <c r="HK15" s="413"/>
      <c r="HL15" s="413"/>
      <c r="HM15" s="413"/>
      <c r="HN15" s="413"/>
      <c r="HO15" s="413"/>
      <c r="HP15" s="413"/>
      <c r="HQ15" s="413"/>
      <c r="HR15" s="413"/>
      <c r="HS15" s="413"/>
      <c r="HT15" s="413"/>
      <c r="HU15" s="413"/>
      <c r="HV15" s="413"/>
      <c r="HW15" s="413"/>
      <c r="HX15" s="413"/>
      <c r="HY15" s="413"/>
    </row>
    <row r="16" spans="1:233" s="76" customFormat="1" ht="16.5" customHeight="1">
      <c r="A16" s="116">
        <f>SalaryParticulars!AH16</f>
        <v>42370</v>
      </c>
      <c r="B16" s="117">
        <f>SalaryParticulars!AI16</f>
        <v>42400</v>
      </c>
      <c r="C16" s="112">
        <f>SalaryParticulars!AK16</f>
        <v>31</v>
      </c>
      <c r="D16" s="62">
        <f t="shared" si="0"/>
        <v>36070</v>
      </c>
      <c r="E16" s="61">
        <f>ROUND(SalaryParticulars!AO16*SalaryParticulars!AK16/SalaryParticulars!AJ16,0)</f>
        <v>0</v>
      </c>
      <c r="F16" s="61">
        <f>IF(D16&gt;0,IF(A16&gt;=Data!$D$18,Data!$E$18,Data!$E$17),0)</f>
        <v>0</v>
      </c>
      <c r="G16" s="62">
        <f>ROUND(D16*SalaryParticulars!AP16%,0)</f>
        <v>3213</v>
      </c>
      <c r="H16" s="62">
        <f>ROUND(D16*SalaryParticulars!AR16%,0)</f>
        <v>5230</v>
      </c>
      <c r="I16" s="63">
        <f>ROUND(SalaryParticulars!AU16*SalaryParticulars!AK16/SalaryParticulars!AJ16,0)</f>
        <v>0</v>
      </c>
      <c r="J16" s="63">
        <f>IF(Data!$D$28="Yes",ROUND(IF(A16&gt;=$AA$5,1350,900)*SalaryParticulars!AK16/SalaryParticulars!AJ16,0),0)</f>
        <v>0</v>
      </c>
      <c r="K16" s="63">
        <f t="shared" si="8"/>
        <v>0</v>
      </c>
      <c r="L16" s="63">
        <f t="shared" si="1"/>
        <v>44513</v>
      </c>
      <c r="M16" s="60">
        <f>IF(C16&gt;=X16/2,IF(Data!$C$70="CPS",0,IF(Data!$E$81&gt;0,IF(A16&gt;=Data!$D$81,Data!$E$81,Data!$E$70),Data!$E$70)),0)</f>
        <v>1500</v>
      </c>
      <c r="N16" s="64">
        <f>IF(Data!$D$28="Yes",0,IF(C16&gt;=X16/2,IF(L16&gt;20000,200,IF(L16&gt;15000,150,IF(L16&gt;10000,100,IF(L16&gt;5000,80,0)))),0))</f>
        <v>200</v>
      </c>
      <c r="O16" s="60">
        <f>IF(C16&gt;=X16/2,IF(Data!$E$80&gt;0,IF(A16&gt;=Data!$D$80,Data!$E$80,Data!$E$69),Data!$E$69),0)</f>
        <v>60</v>
      </c>
      <c r="P16" s="60"/>
      <c r="Q16" s="60">
        <f>IF(Data!$C$70="CPS",ROUND((SalaryParticulars!D16+SalaryParticulars!G16)*10%,0),0)</f>
        <v>0</v>
      </c>
      <c r="R16" s="60">
        <f>IF(C16&gt;=X16/2,IF(Data!$E$79&gt;0,IF(SalaryParticulars!A16&gt;=Data!$D$79,Data!$E$79,Data!$E$68),Data!$E$68),0)</f>
        <v>450</v>
      </c>
      <c r="S16" s="60">
        <f>IF(C16&gt;=X16/2,IF(A16&gt;=$AA$6,Data!$E$66,0),0)</f>
        <v>90</v>
      </c>
      <c r="T16" s="63">
        <f t="shared" si="2"/>
        <v>0</v>
      </c>
      <c r="U16" s="60">
        <f t="shared" si="25"/>
        <v>0</v>
      </c>
      <c r="V16" s="60">
        <f>IF(C16&gt;=X16/2,LOOKUP(A16,Data!$C$92:$D$103,Data!$E$92:$E$103),0)</f>
        <v>0</v>
      </c>
      <c r="W16" s="412">
        <f t="shared" si="9"/>
        <v>2300</v>
      </c>
      <c r="X16" s="413">
        <f>SalaryParticulars!AJ16</f>
        <v>31</v>
      </c>
      <c r="Y16" s="422">
        <f t="shared" si="10"/>
        <v>0</v>
      </c>
      <c r="Z16" s="414">
        <f t="shared" si="26"/>
        <v>1</v>
      </c>
      <c r="AA16" s="413">
        <f t="shared" si="27"/>
        <v>2016</v>
      </c>
      <c r="AB16" s="413"/>
      <c r="AC16" s="94">
        <v>3</v>
      </c>
      <c r="AD16" s="108">
        <v>42370</v>
      </c>
      <c r="AE16" s="108">
        <f t="shared" si="11"/>
        <v>42186</v>
      </c>
      <c r="AF16" s="107">
        <f>IF(IF(AE16&lt;Data!$I$2,Data!$F$19,IF(AE16&lt;$AD$6,Data!$F$19,AE16))=AF15,Data!$F$19,IF(AE16&lt;Data!$I$2,Data!$F$19,IF(AE16&lt;$AD$6,Data!$F$19,AE16)))</f>
        <v>42186</v>
      </c>
      <c r="AG16" s="107">
        <f t="shared" si="12"/>
        <v>42370</v>
      </c>
      <c r="AH16" s="108">
        <f t="shared" si="19"/>
        <v>42370</v>
      </c>
      <c r="AI16" s="107">
        <f t="shared" si="3"/>
        <v>42400</v>
      </c>
      <c r="AJ16" s="90">
        <f t="shared" si="4"/>
        <v>31</v>
      </c>
      <c r="AK16" s="90">
        <f t="shared" si="5"/>
        <v>31</v>
      </c>
      <c r="AL16" s="90">
        <f>IF(AND(AH16&gt;=$AO$4,AH16&lt;$AI$2),Data!$F$39,LOOKUP(AH16,$AI$1:$AI$5,$AJ$1:$AJ$5))</f>
        <v>36070</v>
      </c>
      <c r="AM16" s="90">
        <f>IF(AH16=Data!$G$33,Data!$H$33,IF(AH16=Data!$G$34,Data!$H$34,IF(AH16=Data!$G$35,Data!$H$35,Data!$H$36)))</f>
        <v>1</v>
      </c>
      <c r="AN16" s="90">
        <f t="shared" si="13"/>
        <v>36070</v>
      </c>
      <c r="AO16" s="111">
        <f>IF(AN16&gt;0,ROUND(Data!$E$15*AK16*AM16/AK16,0),0)</f>
        <v>0</v>
      </c>
      <c r="AP16" s="90">
        <f>IF(AH16&gt;=Data!$G$22,Data!$I$22,IF(AH16&gt;=Data!$G$21,Data!$I$21,IF(AH16&gt;=Data!$F$21,Data!$I$19,0)))</f>
        <v>8.9079999999999995</v>
      </c>
      <c r="AQ16" s="90">
        <f>IF(Data!$D$25&lt;Data!$D$24,Data!$E$24,IF(AI16&gt;=Data!$D$25,Data!$E$25,Data!$E$24))</f>
        <v>14.5</v>
      </c>
      <c r="AR16" s="90">
        <f t="shared" si="14"/>
        <v>14.5</v>
      </c>
      <c r="AS16" s="90">
        <f t="shared" si="6"/>
        <v>3213</v>
      </c>
      <c r="AT16" s="90">
        <f t="shared" si="7"/>
        <v>5230</v>
      </c>
      <c r="AU16" s="90">
        <f>IF(Data!$E$27="Greater Hyderabad",SalaryParticulars!AV16,IF(Data!$E$27="Greater Visakhapatnam",SalaryParticulars!AW16,IF(Data!$E$27="Vijayawada",SalaryParticulars!AX16,IF(Data!$E$27="Other Muncipal Corporations",SalaryParticulars!AY16,0))))</f>
        <v>0</v>
      </c>
      <c r="AV16" s="413">
        <f t="shared" si="15"/>
        <v>525</v>
      </c>
      <c r="AW16" s="413">
        <f t="shared" si="16"/>
        <v>350</v>
      </c>
      <c r="AX16" s="413">
        <f t="shared" si="17"/>
        <v>350</v>
      </c>
      <c r="AY16" s="413">
        <f t="shared" si="18"/>
        <v>140</v>
      </c>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3"/>
      <c r="CM16" s="413"/>
      <c r="CN16" s="413"/>
      <c r="CO16" s="413"/>
      <c r="CP16" s="413"/>
      <c r="CQ16" s="413"/>
      <c r="CR16" s="413"/>
      <c r="CS16" s="413"/>
      <c r="CT16" s="413"/>
      <c r="CU16" s="413"/>
      <c r="CV16" s="413"/>
      <c r="CW16" s="413"/>
      <c r="CX16" s="413"/>
      <c r="CY16" s="413"/>
      <c r="CZ16" s="413"/>
      <c r="DA16" s="413"/>
      <c r="DB16" s="413"/>
      <c r="DC16" s="413"/>
      <c r="DD16" s="413"/>
      <c r="DE16" s="413"/>
      <c r="DF16" s="413"/>
      <c r="DG16" s="413"/>
      <c r="DH16" s="413"/>
      <c r="DI16" s="413"/>
      <c r="DJ16" s="413"/>
      <c r="DK16" s="413"/>
      <c r="DL16" s="413"/>
      <c r="DM16" s="413"/>
      <c r="DN16" s="413"/>
      <c r="DO16" s="413"/>
      <c r="DP16" s="413"/>
      <c r="DQ16" s="413"/>
      <c r="DR16" s="413"/>
      <c r="DS16" s="413"/>
      <c r="DT16" s="413"/>
      <c r="DU16" s="413"/>
      <c r="DV16" s="413"/>
      <c r="DW16" s="413"/>
      <c r="DX16" s="413"/>
      <c r="DY16" s="413"/>
      <c r="DZ16" s="413"/>
      <c r="EA16" s="413"/>
      <c r="EB16" s="413"/>
      <c r="EC16" s="413"/>
      <c r="ED16" s="413"/>
      <c r="EE16" s="413"/>
      <c r="EF16" s="413"/>
      <c r="EG16" s="413"/>
      <c r="EH16" s="413"/>
      <c r="EI16" s="413"/>
      <c r="EJ16" s="413"/>
      <c r="EK16" s="413"/>
      <c r="EL16" s="413"/>
      <c r="EM16" s="413"/>
      <c r="EN16" s="413"/>
      <c r="EO16" s="413"/>
      <c r="EP16" s="413"/>
      <c r="EQ16" s="413"/>
      <c r="ER16" s="413"/>
      <c r="ES16" s="413"/>
      <c r="ET16" s="413"/>
      <c r="EU16" s="413"/>
      <c r="EV16" s="413"/>
      <c r="EW16" s="413"/>
      <c r="EX16" s="413"/>
      <c r="EY16" s="413"/>
      <c r="EZ16" s="413"/>
      <c r="FA16" s="413"/>
      <c r="FB16" s="413"/>
      <c r="FC16" s="413"/>
      <c r="FD16" s="413"/>
      <c r="FE16" s="413"/>
      <c r="FF16" s="413"/>
      <c r="FG16" s="413"/>
      <c r="FH16" s="413"/>
      <c r="FI16" s="413"/>
      <c r="FJ16" s="413"/>
      <c r="FK16" s="413"/>
      <c r="FL16" s="413"/>
      <c r="FM16" s="413"/>
      <c r="FN16" s="413"/>
      <c r="FO16" s="413"/>
      <c r="FP16" s="413"/>
      <c r="FQ16" s="413"/>
      <c r="FR16" s="413"/>
      <c r="FS16" s="413"/>
      <c r="FT16" s="413"/>
      <c r="FU16" s="413"/>
      <c r="FV16" s="413"/>
      <c r="FW16" s="413"/>
      <c r="FX16" s="413"/>
      <c r="FY16" s="413"/>
      <c r="FZ16" s="413"/>
      <c r="GA16" s="413"/>
      <c r="GB16" s="413"/>
      <c r="GC16" s="413"/>
      <c r="GD16" s="413"/>
      <c r="GE16" s="413"/>
      <c r="GF16" s="413"/>
      <c r="GG16" s="413"/>
      <c r="GH16" s="413"/>
      <c r="GI16" s="413"/>
      <c r="GJ16" s="413"/>
      <c r="GK16" s="413"/>
      <c r="GL16" s="413"/>
      <c r="GM16" s="413"/>
      <c r="GN16" s="413"/>
      <c r="GO16" s="413"/>
      <c r="GP16" s="413"/>
      <c r="GQ16" s="413"/>
      <c r="GR16" s="413"/>
      <c r="GS16" s="413"/>
      <c r="GT16" s="413"/>
      <c r="GU16" s="413"/>
      <c r="GV16" s="413"/>
      <c r="GW16" s="413"/>
      <c r="GX16" s="413"/>
      <c r="GY16" s="413"/>
      <c r="GZ16" s="413"/>
      <c r="HA16" s="413"/>
      <c r="HB16" s="413"/>
      <c r="HC16" s="413"/>
      <c r="HD16" s="413"/>
      <c r="HE16" s="413"/>
      <c r="HF16" s="413"/>
      <c r="HG16" s="413"/>
      <c r="HH16" s="413"/>
      <c r="HI16" s="413"/>
      <c r="HJ16" s="413"/>
      <c r="HK16" s="413"/>
      <c r="HL16" s="413"/>
      <c r="HM16" s="413"/>
      <c r="HN16" s="413"/>
      <c r="HO16" s="413"/>
      <c r="HP16" s="413"/>
      <c r="HQ16" s="413"/>
      <c r="HR16" s="413"/>
      <c r="HS16" s="413"/>
      <c r="HT16" s="413"/>
      <c r="HU16" s="413"/>
      <c r="HV16" s="413"/>
      <c r="HW16" s="413"/>
      <c r="HX16" s="413"/>
      <c r="HY16" s="413"/>
    </row>
    <row r="17" spans="1:233" s="76" customFormat="1" ht="16.5" customHeight="1">
      <c r="A17" s="116">
        <f>SalaryParticulars!AH17</f>
        <v>42401</v>
      </c>
      <c r="B17" s="117">
        <f>SalaryParticulars!AI17</f>
        <v>42429</v>
      </c>
      <c r="C17" s="112">
        <f>SalaryParticulars!AK17</f>
        <v>29</v>
      </c>
      <c r="D17" s="62">
        <f t="shared" si="0"/>
        <v>36070</v>
      </c>
      <c r="E17" s="61">
        <f>ROUND(SalaryParticulars!AO17*SalaryParticulars!AK17/SalaryParticulars!AJ17,0)</f>
        <v>0</v>
      </c>
      <c r="F17" s="61">
        <f>IF(D17&gt;0,IF(A17&gt;=Data!$D$18,Data!$E$18,Data!$E$17),0)</f>
        <v>0</v>
      </c>
      <c r="G17" s="62">
        <f>ROUND(D17*SalaryParticulars!AP17%,0)</f>
        <v>3213</v>
      </c>
      <c r="H17" s="62">
        <f>ROUND(D17*SalaryParticulars!AR17%,0)</f>
        <v>5230</v>
      </c>
      <c r="I17" s="63">
        <f>ROUND(SalaryParticulars!AU17*SalaryParticulars!AK17/SalaryParticulars!AJ17,0)</f>
        <v>0</v>
      </c>
      <c r="J17" s="63">
        <f>IF(Data!$D$28="Yes",ROUND(IF(A17&gt;=$AA$5,1350,900)*SalaryParticulars!AK17/SalaryParticulars!AJ17,0),0)</f>
        <v>0</v>
      </c>
      <c r="K17" s="63">
        <f t="shared" si="8"/>
        <v>0</v>
      </c>
      <c r="L17" s="63">
        <f t="shared" si="1"/>
        <v>44513</v>
      </c>
      <c r="M17" s="60">
        <f>IF(C17&gt;=X17/2,IF(Data!$C$70="CPS",0,IF(Data!$E$81&gt;0,IF(A17&gt;=Data!$D$81,Data!$E$81,Data!$E$70),Data!$E$70)),0)</f>
        <v>1500</v>
      </c>
      <c r="N17" s="64">
        <f>IF(Data!$D$28="Yes",0,IF(C17&gt;=X17/2,IF(L17&gt;20000,200,IF(L17&gt;15000,150,IF(L17&gt;10000,100,IF(L17&gt;5000,80,0)))),0))</f>
        <v>200</v>
      </c>
      <c r="O17" s="60">
        <f>IF(C17&gt;=X17/2,IF(Data!$E$80&gt;0,IF(A17&gt;=Data!$D$80,Data!$E$80,Data!$E$69),Data!$E$69),0)</f>
        <v>60</v>
      </c>
      <c r="P17" s="60"/>
      <c r="Q17" s="60">
        <f>IF(Data!$C$70="CPS",ROUND((SalaryParticulars!D17+SalaryParticulars!G17)*10%,0),0)</f>
        <v>0</v>
      </c>
      <c r="R17" s="60">
        <f>IF(C17&gt;=X17/2,IF(Data!$E$79&gt;0,IF(SalaryParticulars!A17&gt;=Data!$D$79,Data!$E$79,Data!$E$68),Data!$E$68),0)</f>
        <v>450</v>
      </c>
      <c r="S17" s="60">
        <f>IF(C17&gt;=X17/2,IF(A17&gt;=$AA$6,Data!$E$66,0),0)</f>
        <v>90</v>
      </c>
      <c r="T17" s="63">
        <f t="shared" si="2"/>
        <v>0</v>
      </c>
      <c r="U17" s="60">
        <f t="shared" si="25"/>
        <v>0</v>
      </c>
      <c r="V17" s="60">
        <f>IF(C17&gt;=X17/2,LOOKUP(A17,Data!$C$92:$D$103,Data!$E$92:$E$103),0)</f>
        <v>0</v>
      </c>
      <c r="W17" s="412">
        <f t="shared" si="9"/>
        <v>2300</v>
      </c>
      <c r="X17" s="413">
        <f>SalaryParticulars!AJ17</f>
        <v>29</v>
      </c>
      <c r="Y17" s="422">
        <f t="shared" si="10"/>
        <v>0</v>
      </c>
      <c r="Z17" s="414">
        <f t="shared" si="26"/>
        <v>2</v>
      </c>
      <c r="AA17" s="413">
        <f t="shared" si="27"/>
        <v>2016</v>
      </c>
      <c r="AB17" s="413"/>
      <c r="AC17" s="94">
        <v>4</v>
      </c>
      <c r="AD17" s="108">
        <v>42401</v>
      </c>
      <c r="AE17" s="108">
        <f t="shared" si="11"/>
        <v>42217</v>
      </c>
      <c r="AF17" s="107">
        <f>IF(IF(AE17&lt;Data!$I$2,Data!$F$19,IF(AE17&lt;$AD$6,Data!$F$19,AE17))=AF16,Data!$F$19,IF(AE17&lt;Data!$I$2,Data!$F$19,IF(AE17&lt;$AD$6,Data!$F$19,AE17)))</f>
        <v>42217</v>
      </c>
      <c r="AG17" s="107">
        <f t="shared" si="12"/>
        <v>42401</v>
      </c>
      <c r="AH17" s="108">
        <f t="shared" si="19"/>
        <v>42401</v>
      </c>
      <c r="AI17" s="107">
        <f t="shared" si="3"/>
        <v>42429</v>
      </c>
      <c r="AJ17" s="90">
        <f t="shared" si="4"/>
        <v>29</v>
      </c>
      <c r="AK17" s="90">
        <f t="shared" si="5"/>
        <v>29</v>
      </c>
      <c r="AL17" s="90">
        <f>IF(AND(AH17&gt;=$AO$4,AH17&lt;$AI$2),Data!$F$39,LOOKUP(AH17,$AI$1:$AI$5,$AJ$1:$AJ$5))</f>
        <v>36070</v>
      </c>
      <c r="AM17" s="90">
        <f>IF(AH17=Data!$G$33,Data!$H$33,IF(AH17=Data!$G$34,Data!$H$34,IF(AH17=Data!$G$35,Data!$H$35,Data!$H$36)))</f>
        <v>1</v>
      </c>
      <c r="AN17" s="90">
        <f t="shared" si="13"/>
        <v>36070</v>
      </c>
      <c r="AO17" s="111">
        <f>IF(AN17&gt;0,ROUND(Data!$E$15*AK17*AM17/AK17,0),0)</f>
        <v>0</v>
      </c>
      <c r="AP17" s="90">
        <f>IF(AH17&gt;=Data!$G$22,Data!$I$22,IF(AH17&gt;=Data!$G$21,Data!$I$21,IF(AH17&gt;=Data!$F$21,Data!$I$19,0)))</f>
        <v>8.9079999999999995</v>
      </c>
      <c r="AQ17" s="90">
        <f>IF(Data!$D$25&lt;Data!$D$24,Data!$E$24,IF(AI17&gt;=Data!$D$25,Data!$E$25,Data!$E$24))</f>
        <v>14.5</v>
      </c>
      <c r="AR17" s="90">
        <f t="shared" si="14"/>
        <v>14.5</v>
      </c>
      <c r="AS17" s="90">
        <f t="shared" si="6"/>
        <v>3213</v>
      </c>
      <c r="AT17" s="90">
        <f t="shared" si="7"/>
        <v>5230</v>
      </c>
      <c r="AU17" s="90">
        <f>IF(Data!$E$27="Greater Hyderabad",SalaryParticulars!AV17,IF(Data!$E$27="Greater Visakhapatnam",SalaryParticulars!AW17,IF(Data!$E$27="Vijayawada",SalaryParticulars!AX17,IF(Data!$E$27="Other Muncipal Corporations",SalaryParticulars!AY17,0))))</f>
        <v>0</v>
      </c>
      <c r="AV17" s="413">
        <f t="shared" si="15"/>
        <v>525</v>
      </c>
      <c r="AW17" s="413">
        <f t="shared" si="16"/>
        <v>350</v>
      </c>
      <c r="AX17" s="413">
        <f t="shared" si="17"/>
        <v>350</v>
      </c>
      <c r="AY17" s="413">
        <f t="shared" si="18"/>
        <v>140</v>
      </c>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3"/>
      <c r="CG17" s="413"/>
      <c r="CH17" s="413"/>
      <c r="CI17" s="413"/>
      <c r="CJ17" s="413"/>
      <c r="CK17" s="413"/>
      <c r="CL17" s="413"/>
      <c r="CM17" s="413"/>
      <c r="CN17" s="413"/>
      <c r="CO17" s="413"/>
      <c r="CP17" s="413"/>
      <c r="CQ17" s="413"/>
      <c r="CR17" s="413"/>
      <c r="CS17" s="413"/>
      <c r="CT17" s="413"/>
      <c r="CU17" s="413"/>
      <c r="CV17" s="413"/>
      <c r="CW17" s="413"/>
      <c r="CX17" s="413"/>
      <c r="CY17" s="413"/>
      <c r="CZ17" s="413"/>
      <c r="DA17" s="413"/>
      <c r="DB17" s="413"/>
      <c r="DC17" s="413"/>
      <c r="DD17" s="413"/>
      <c r="DE17" s="413"/>
      <c r="DF17" s="413"/>
      <c r="DG17" s="413"/>
      <c r="DH17" s="413"/>
      <c r="DI17" s="413"/>
      <c r="DJ17" s="413"/>
      <c r="DK17" s="413"/>
      <c r="DL17" s="413"/>
      <c r="DM17" s="413"/>
      <c r="DN17" s="413"/>
      <c r="DO17" s="413"/>
      <c r="DP17" s="413"/>
      <c r="DQ17" s="413"/>
      <c r="DR17" s="413"/>
      <c r="DS17" s="413"/>
      <c r="DT17" s="413"/>
      <c r="DU17" s="413"/>
      <c r="DV17" s="413"/>
      <c r="DW17" s="413"/>
      <c r="DX17" s="413"/>
      <c r="DY17" s="413"/>
      <c r="DZ17" s="413"/>
      <c r="EA17" s="413"/>
      <c r="EB17" s="413"/>
      <c r="EC17" s="413"/>
      <c r="ED17" s="413"/>
      <c r="EE17" s="413"/>
      <c r="EF17" s="413"/>
      <c r="EG17" s="413"/>
      <c r="EH17" s="413"/>
      <c r="EI17" s="413"/>
      <c r="EJ17" s="413"/>
      <c r="EK17" s="413"/>
      <c r="EL17" s="413"/>
      <c r="EM17" s="413"/>
      <c r="EN17" s="413"/>
      <c r="EO17" s="413"/>
      <c r="EP17" s="413"/>
      <c r="EQ17" s="413"/>
      <c r="ER17" s="413"/>
      <c r="ES17" s="413"/>
      <c r="ET17" s="413"/>
      <c r="EU17" s="413"/>
      <c r="EV17" s="413"/>
      <c r="EW17" s="413"/>
      <c r="EX17" s="413"/>
      <c r="EY17" s="413"/>
      <c r="EZ17" s="413"/>
      <c r="FA17" s="413"/>
      <c r="FB17" s="413"/>
      <c r="FC17" s="413"/>
      <c r="FD17" s="413"/>
      <c r="FE17" s="413"/>
      <c r="FF17" s="413"/>
      <c r="FG17" s="413"/>
      <c r="FH17" s="413"/>
      <c r="FI17" s="413"/>
      <c r="FJ17" s="413"/>
      <c r="FK17" s="413"/>
      <c r="FL17" s="413"/>
      <c r="FM17" s="413"/>
      <c r="FN17" s="413"/>
      <c r="FO17" s="413"/>
      <c r="FP17" s="413"/>
      <c r="FQ17" s="413"/>
      <c r="FR17" s="413"/>
      <c r="FS17" s="413"/>
      <c r="FT17" s="413"/>
      <c r="FU17" s="413"/>
      <c r="FV17" s="413"/>
      <c r="FW17" s="413"/>
      <c r="FX17" s="413"/>
      <c r="FY17" s="413"/>
      <c r="FZ17" s="413"/>
      <c r="GA17" s="413"/>
      <c r="GB17" s="413"/>
      <c r="GC17" s="413"/>
      <c r="GD17" s="413"/>
      <c r="GE17" s="413"/>
      <c r="GF17" s="413"/>
      <c r="GG17" s="413"/>
      <c r="GH17" s="413"/>
      <c r="GI17" s="413"/>
      <c r="GJ17" s="413"/>
      <c r="GK17" s="413"/>
      <c r="GL17" s="413"/>
      <c r="GM17" s="413"/>
      <c r="GN17" s="413"/>
      <c r="GO17" s="413"/>
      <c r="GP17" s="413"/>
      <c r="GQ17" s="413"/>
      <c r="GR17" s="413"/>
      <c r="GS17" s="413"/>
      <c r="GT17" s="413"/>
      <c r="GU17" s="413"/>
      <c r="GV17" s="413"/>
      <c r="GW17" s="413"/>
      <c r="GX17" s="413"/>
      <c r="GY17" s="413"/>
      <c r="GZ17" s="413"/>
      <c r="HA17" s="413"/>
      <c r="HB17" s="413"/>
      <c r="HC17" s="413"/>
      <c r="HD17" s="413"/>
      <c r="HE17" s="413"/>
      <c r="HF17" s="413"/>
      <c r="HG17" s="413"/>
      <c r="HH17" s="413"/>
      <c r="HI17" s="413"/>
      <c r="HJ17" s="413"/>
      <c r="HK17" s="413"/>
      <c r="HL17" s="413"/>
      <c r="HM17" s="413"/>
      <c r="HN17" s="413"/>
      <c r="HO17" s="413"/>
      <c r="HP17" s="413"/>
      <c r="HQ17" s="413"/>
      <c r="HR17" s="413"/>
      <c r="HS17" s="413"/>
      <c r="HT17" s="413"/>
      <c r="HU17" s="413"/>
      <c r="HV17" s="413"/>
      <c r="HW17" s="413"/>
      <c r="HX17" s="413"/>
      <c r="HY17" s="413"/>
    </row>
    <row r="18" spans="1:233" s="76" customFormat="1" ht="16.5" hidden="1" customHeight="1">
      <c r="A18" s="116">
        <f>SalaryParticulars!AH18</f>
        <v>42430</v>
      </c>
      <c r="B18" s="117">
        <f>SalaryParticulars!AI18</f>
        <v>42429</v>
      </c>
      <c r="C18" s="335">
        <f>SalaryParticulars!AK18</f>
        <v>0</v>
      </c>
      <c r="D18" s="62">
        <f t="shared" si="0"/>
        <v>0</v>
      </c>
      <c r="E18" s="61">
        <f>ROUND(SalaryParticulars!AO18*SalaryParticulars!AK18/SalaryParticulars!AJ18,0)</f>
        <v>0</v>
      </c>
      <c r="F18" s="61">
        <f>IF(D18&gt;0,IF(A18&gt;=Data!$D$18,Data!$E$18,Data!$E$17),0)</f>
        <v>0</v>
      </c>
      <c r="G18" s="62">
        <f>ROUND(D18*SalaryParticulars!AP18%,0)</f>
        <v>0</v>
      </c>
      <c r="H18" s="62">
        <f>ROUND(D18*SalaryParticulars!AR18%,0)</f>
        <v>0</v>
      </c>
      <c r="I18" s="63">
        <f>ROUND(SalaryParticulars!AU18*SalaryParticulars!AK18/SalaryParticulars!AJ18,0)</f>
        <v>0</v>
      </c>
      <c r="J18" s="63">
        <f>IF(Data!$D$28="Yes",ROUND(IF(A18&gt;=$AA$5,1350,900)*SalaryParticulars!AK18/SalaryParticulars!AJ18,0),0)</f>
        <v>0</v>
      </c>
      <c r="K18" s="63">
        <f>ROUND(D18*0%,0)</f>
        <v>0</v>
      </c>
      <c r="L18" s="63">
        <f>SUM(D18:K18)</f>
        <v>0</v>
      </c>
      <c r="M18" s="60">
        <f>IF(C18&gt;=X18/2,IF(Data!$C$70="CPS",0,IF(Data!$E$81&gt;0,IF(A18&gt;=Data!$D$81,Data!$E$81,Data!$E$70),Data!$E$70)),0)</f>
        <v>0</v>
      </c>
      <c r="N18" s="64">
        <f>IF(Data!$D$28="Yes",0,IF(C18&gt;=X18/2,IF(L18&gt;20000,200,IF(L18&gt;15000,150,IF(L18&gt;10000,100,IF(L18&gt;5000,80,0)))),0))</f>
        <v>0</v>
      </c>
      <c r="O18" s="60">
        <f>IF(C18&gt;=X18/2,IF(Data!$E$80&gt;0,IF(A18&gt;=Data!$D$80,Data!$E$80,Data!$E$69),Data!$E$69),0)</f>
        <v>0</v>
      </c>
      <c r="P18" s="60">
        <f>IF(C18&gt;=X18/2,P17,0)</f>
        <v>0</v>
      </c>
      <c r="Q18" s="60">
        <f>IF(Data!$C$70="CPS",ROUND((SalaryParticulars!D18+SalaryParticulars!G18)*10%,0),0)</f>
        <v>0</v>
      </c>
      <c r="R18" s="60">
        <f>IF(C18&gt;=X18/2,IF(Data!$E$79&gt;0,IF(SalaryParticulars!A18&gt;=Data!$D$79,Data!$E$79,Data!$E$68),Data!$E$68),0)</f>
        <v>0</v>
      </c>
      <c r="S18" s="60">
        <f>IF(C18&gt;=X18/2,IF(A18&gt;=$AA$6,Data!$E$66,0),0)</f>
        <v>0</v>
      </c>
      <c r="T18" s="63">
        <f t="shared" si="2"/>
        <v>0</v>
      </c>
      <c r="U18" s="60">
        <f t="shared" si="25"/>
        <v>0</v>
      </c>
      <c r="V18" s="60">
        <f>IF(C18&gt;=X18/2,LOOKUP(A18,Data!$C$92:$D$103,Data!$E$92:$E$103),0)</f>
        <v>0</v>
      </c>
      <c r="W18" s="412">
        <f>SUM(M18:V18)</f>
        <v>0</v>
      </c>
      <c r="X18" s="413">
        <f>SalaryParticulars!AJ18</f>
        <v>31</v>
      </c>
      <c r="Y18" s="422">
        <f t="shared" si="10"/>
        <v>0</v>
      </c>
      <c r="Z18" s="414">
        <f t="shared" ref="Z18:Z20" si="28">MONTH(A18)</f>
        <v>3</v>
      </c>
      <c r="AA18" s="413">
        <f t="shared" ref="AA18:AA20" si="29">YEAR(A18)</f>
        <v>2016</v>
      </c>
      <c r="AB18" s="413"/>
      <c r="AC18" s="94">
        <v>5</v>
      </c>
      <c r="AD18" s="107">
        <f>Data!D33</f>
        <v>0</v>
      </c>
      <c r="AE18" s="108">
        <f t="shared" si="11"/>
        <v>42217</v>
      </c>
      <c r="AF18" s="107">
        <f>IF(IF(AE18&lt;Data!$I$2,Data!$F$19,IF(AE18&lt;$AD$6,Data!$F$19,AE18))=AF17,Data!$F$19,IF(AE18&lt;Data!$I$2,Data!$F$19,IF(AE18&lt;$AD$6,Data!$F$19,AE18)))</f>
        <v>42430</v>
      </c>
      <c r="AG18" s="107">
        <f t="shared" si="12"/>
        <v>42430</v>
      </c>
      <c r="AH18" s="108">
        <f t="shared" si="19"/>
        <v>42430</v>
      </c>
      <c r="AI18" s="107">
        <f t="shared" si="3"/>
        <v>42429</v>
      </c>
      <c r="AJ18" s="90">
        <f t="shared" si="4"/>
        <v>31</v>
      </c>
      <c r="AK18" s="90">
        <f t="shared" si="5"/>
        <v>0</v>
      </c>
      <c r="AL18" s="90">
        <f>IF(AND(AH18&gt;=$AO$4,AH18&lt;$AI$2),Data!$F$39,LOOKUP(AH18,$AI$1:$AI$5,$AJ$1:$AJ$5))</f>
        <v>36070</v>
      </c>
      <c r="AM18" s="90">
        <f>IF(AH18=Data!$G$33,Data!$H$33,IF(AH18=Data!$G$34,Data!$H$34,IF(AH18=Data!$G$35,Data!$H$35,Data!$H$36)))</f>
        <v>0.5</v>
      </c>
      <c r="AN18" s="90">
        <f t="shared" si="13"/>
        <v>0</v>
      </c>
      <c r="AO18" s="111">
        <f>IF(AN18&gt;0,ROUND(Data!$E$15*AK18*AM18/AK18,0),0)</f>
        <v>0</v>
      </c>
      <c r="AP18" s="90">
        <f>IF(AH18&gt;=Data!$G$22,Data!$I$22,IF(AH18&gt;=Data!$G$21,Data!$I$21,IF(AH18&gt;=Data!$F$21,Data!$I$19,0)))</f>
        <v>8.9079999999999995</v>
      </c>
      <c r="AQ18" s="90">
        <f>IF(Data!$D$25&lt;Data!$D$24,Data!$E$24,IF(AI18&gt;=Data!$D$25,Data!$E$25,Data!$E$24))</f>
        <v>14.5</v>
      </c>
      <c r="AR18" s="90">
        <f t="shared" si="14"/>
        <v>29</v>
      </c>
      <c r="AS18" s="90">
        <f t="shared" si="6"/>
        <v>0</v>
      </c>
      <c r="AT18" s="90">
        <f t="shared" si="7"/>
        <v>0</v>
      </c>
      <c r="AU18" s="90">
        <f>IF(Data!$E$27="Greater Hyderabad",SalaryParticulars!AV18,IF(Data!$E$27="Greater Visakhapatnam",SalaryParticulars!AW18,IF(Data!$E$27="Vijayawada",SalaryParticulars!AX18,IF(Data!$E$27="Other Muncipal Corporations",SalaryParticulars!AY18,0))))</f>
        <v>0</v>
      </c>
      <c r="AV18" s="413">
        <f t="shared" si="15"/>
        <v>0</v>
      </c>
      <c r="AW18" s="413">
        <f t="shared" si="16"/>
        <v>0</v>
      </c>
      <c r="AX18" s="413">
        <f t="shared" si="17"/>
        <v>0</v>
      </c>
      <c r="AY18" s="413">
        <f t="shared" si="18"/>
        <v>0</v>
      </c>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3"/>
      <c r="CM18" s="413"/>
      <c r="CN18" s="413"/>
      <c r="CO18" s="413"/>
      <c r="CP18" s="413"/>
      <c r="CQ18" s="413"/>
      <c r="CR18" s="413"/>
      <c r="CS18" s="413"/>
      <c r="CT18" s="413"/>
      <c r="CU18" s="413"/>
      <c r="CV18" s="413"/>
      <c r="CW18" s="413"/>
      <c r="CX18" s="413"/>
      <c r="CY18" s="413"/>
      <c r="CZ18" s="413"/>
      <c r="DA18" s="413"/>
      <c r="DB18" s="413"/>
      <c r="DC18" s="413"/>
      <c r="DD18" s="413"/>
      <c r="DE18" s="413"/>
      <c r="DF18" s="413"/>
      <c r="DG18" s="413"/>
      <c r="DH18" s="413"/>
      <c r="DI18" s="413"/>
      <c r="DJ18" s="413"/>
      <c r="DK18" s="413"/>
      <c r="DL18" s="413"/>
      <c r="DM18" s="413"/>
      <c r="DN18" s="413"/>
      <c r="DO18" s="413"/>
      <c r="DP18" s="413"/>
      <c r="DQ18" s="413"/>
      <c r="DR18" s="413"/>
      <c r="DS18" s="413"/>
      <c r="DT18" s="413"/>
      <c r="DU18" s="413"/>
      <c r="DV18" s="413"/>
      <c r="DW18" s="413"/>
      <c r="DX18" s="413"/>
      <c r="DY18" s="413"/>
      <c r="DZ18" s="413"/>
      <c r="EA18" s="413"/>
      <c r="EB18" s="413"/>
      <c r="EC18" s="413"/>
      <c r="ED18" s="413"/>
      <c r="EE18" s="413"/>
      <c r="EF18" s="413"/>
      <c r="EG18" s="413"/>
      <c r="EH18" s="413"/>
      <c r="EI18" s="413"/>
      <c r="EJ18" s="413"/>
      <c r="EK18" s="413"/>
      <c r="EL18" s="413"/>
      <c r="EM18" s="413"/>
      <c r="EN18" s="413"/>
      <c r="EO18" s="413"/>
      <c r="EP18" s="413"/>
      <c r="EQ18" s="413"/>
      <c r="ER18" s="413"/>
      <c r="ES18" s="413"/>
      <c r="ET18" s="413"/>
      <c r="EU18" s="413"/>
      <c r="EV18" s="413"/>
      <c r="EW18" s="413"/>
      <c r="EX18" s="413"/>
      <c r="EY18" s="413"/>
      <c r="EZ18" s="413"/>
      <c r="FA18" s="413"/>
      <c r="FB18" s="413"/>
      <c r="FC18" s="413"/>
      <c r="FD18" s="413"/>
      <c r="FE18" s="413"/>
      <c r="FF18" s="413"/>
      <c r="FG18" s="413"/>
      <c r="FH18" s="413"/>
      <c r="FI18" s="413"/>
      <c r="FJ18" s="413"/>
      <c r="FK18" s="413"/>
      <c r="FL18" s="413"/>
      <c r="FM18" s="413"/>
      <c r="FN18" s="413"/>
      <c r="FO18" s="413"/>
      <c r="FP18" s="413"/>
      <c r="FQ18" s="413"/>
      <c r="FR18" s="413"/>
      <c r="FS18" s="413"/>
      <c r="FT18" s="413"/>
      <c r="FU18" s="413"/>
      <c r="FV18" s="413"/>
      <c r="FW18" s="413"/>
      <c r="FX18" s="413"/>
      <c r="FY18" s="413"/>
      <c r="FZ18" s="413"/>
      <c r="GA18" s="413"/>
      <c r="GB18" s="413"/>
      <c r="GC18" s="413"/>
      <c r="GD18" s="413"/>
      <c r="GE18" s="413"/>
      <c r="GF18" s="413"/>
      <c r="GG18" s="413"/>
      <c r="GH18" s="413"/>
      <c r="GI18" s="413"/>
      <c r="GJ18" s="413"/>
      <c r="GK18" s="413"/>
      <c r="GL18" s="413"/>
      <c r="GM18" s="413"/>
      <c r="GN18" s="413"/>
      <c r="GO18" s="413"/>
      <c r="GP18" s="413"/>
      <c r="GQ18" s="413"/>
      <c r="GR18" s="413"/>
      <c r="GS18" s="413"/>
      <c r="GT18" s="413"/>
      <c r="GU18" s="413"/>
      <c r="GV18" s="413"/>
      <c r="GW18" s="413"/>
      <c r="GX18" s="413"/>
      <c r="GY18" s="413"/>
      <c r="GZ18" s="413"/>
      <c r="HA18" s="413"/>
      <c r="HB18" s="413"/>
      <c r="HC18" s="413"/>
      <c r="HD18" s="413"/>
      <c r="HE18" s="413"/>
      <c r="HF18" s="413"/>
      <c r="HG18" s="413"/>
      <c r="HH18" s="413"/>
      <c r="HI18" s="413"/>
      <c r="HJ18" s="413"/>
      <c r="HK18" s="413"/>
      <c r="HL18" s="413"/>
      <c r="HM18" s="413"/>
      <c r="HN18" s="413"/>
      <c r="HO18" s="413"/>
      <c r="HP18" s="413"/>
      <c r="HQ18" s="413"/>
      <c r="HR18" s="413"/>
      <c r="HS18" s="413"/>
      <c r="HT18" s="413"/>
      <c r="HU18" s="413"/>
      <c r="HV18" s="413"/>
      <c r="HW18" s="413"/>
      <c r="HX18" s="413"/>
      <c r="HY18" s="413"/>
    </row>
    <row r="19" spans="1:233" s="76" customFormat="1" ht="16.5" hidden="1" customHeight="1">
      <c r="A19" s="116">
        <f>SalaryParticulars!AH19</f>
        <v>42430</v>
      </c>
      <c r="B19" s="117">
        <f>SalaryParticulars!AI19</f>
        <v>42429</v>
      </c>
      <c r="C19" s="335">
        <f>SalaryParticulars!AK19</f>
        <v>0</v>
      </c>
      <c r="D19" s="62">
        <f t="shared" si="0"/>
        <v>0</v>
      </c>
      <c r="E19" s="61">
        <f>ROUND(SalaryParticulars!AO19*SalaryParticulars!AK19/SalaryParticulars!AJ19,0)</f>
        <v>0</v>
      </c>
      <c r="F19" s="61">
        <f>IF(D19&gt;0,IF(A19&gt;=Data!$D$18,Data!$E$18,Data!$E$17),0)</f>
        <v>0</v>
      </c>
      <c r="G19" s="62">
        <f>ROUND(D19*SalaryParticulars!AP19%,0)</f>
        <v>0</v>
      </c>
      <c r="H19" s="62">
        <f>ROUND(D19*SalaryParticulars!AR19%,0)</f>
        <v>0</v>
      </c>
      <c r="I19" s="63">
        <f>ROUND(SalaryParticulars!AU19*SalaryParticulars!AK19/SalaryParticulars!AJ19,0)</f>
        <v>0</v>
      </c>
      <c r="J19" s="63">
        <f>IF(Data!$D$28="Yes",ROUND(IF(A19&gt;=$AA$5,1350,900)*SalaryParticulars!AK19/SalaryParticulars!AJ19,0),0)</f>
        <v>0</v>
      </c>
      <c r="K19" s="63">
        <f>ROUND(D19*0%,0)</f>
        <v>0</v>
      </c>
      <c r="L19" s="63">
        <f t="shared" si="1"/>
        <v>0</v>
      </c>
      <c r="M19" s="60">
        <f>IF(C19&gt;=X19/2,IF(Data!$C$70="CPS",0,IF(Data!$E$81&gt;0,IF(A19&gt;=Data!$D$81,Data!$E$81,Data!$E$70),Data!$E$70)),0)</f>
        <v>0</v>
      </c>
      <c r="N19" s="64">
        <f>IF(Data!$D$28="Yes",0,IF(C19&gt;=X19/2,IF(L19&gt;20000,200,IF(L19&gt;15000,150,IF(L19&gt;10000,100,IF(L19&gt;5000,80,0)))),0))</f>
        <v>0</v>
      </c>
      <c r="O19" s="60">
        <f>IF(C19&gt;=X19/2,IF(Data!$E$80&gt;0,IF(A19&gt;=Data!$D$80,Data!$E$80,Data!$E$69),Data!$E$69),0)</f>
        <v>0</v>
      </c>
      <c r="P19" s="60">
        <f>IF(C19&gt;=X19/2,P18,0)</f>
        <v>0</v>
      </c>
      <c r="Q19" s="60">
        <f>IF(Data!$C$70="CPS",ROUND((SalaryParticulars!D19+SalaryParticulars!G19)*10%,0),0)</f>
        <v>0</v>
      </c>
      <c r="R19" s="60">
        <f>IF(C19&gt;=X19/2,IF(Data!$E$79&gt;0,IF(SalaryParticulars!A19&gt;=Data!$D$79,Data!$E$79,Data!$E$68),Data!$E$68),0)</f>
        <v>0</v>
      </c>
      <c r="S19" s="60">
        <f>IF(C19&gt;=X19/2,IF(A19&gt;=$AA$6,Data!$E$66,0),0)</f>
        <v>0</v>
      </c>
      <c r="T19" s="63">
        <f t="shared" si="2"/>
        <v>0</v>
      </c>
      <c r="U19" s="60">
        <f t="shared" si="25"/>
        <v>0</v>
      </c>
      <c r="V19" s="60">
        <f>IF(C19&gt;=X19/2,LOOKUP(A19,Data!$C$92:$D$103,Data!$E$92:$E$103),0)</f>
        <v>0</v>
      </c>
      <c r="W19" s="412">
        <f t="shared" si="9"/>
        <v>0</v>
      </c>
      <c r="X19" s="413">
        <f>SalaryParticulars!AJ19</f>
        <v>31</v>
      </c>
      <c r="Y19" s="422">
        <f t="shared" si="10"/>
        <v>0</v>
      </c>
      <c r="Z19" s="414">
        <f t="shared" si="28"/>
        <v>3</v>
      </c>
      <c r="AA19" s="413">
        <f t="shared" si="29"/>
        <v>2016</v>
      </c>
      <c r="AB19" s="413"/>
      <c r="AC19" s="94">
        <v>6</v>
      </c>
      <c r="AD19" s="107">
        <f>IF(Data!D34&gt;Data!E33+1,Data!D34,Data!E33+1)</f>
        <v>1</v>
      </c>
      <c r="AE19" s="108">
        <f t="shared" si="11"/>
        <v>42248</v>
      </c>
      <c r="AF19" s="107">
        <f>IF(IF(AE19&lt;Data!$I$2,Data!$F$19,IF(AE19&lt;$AD$6,Data!$F$19,AE19))=AF18,Data!$F$19,IF(AE19&lt;Data!$I$2,Data!$F$19,IF(AE19&lt;$AD$6,Data!$F$19,AE19)))</f>
        <v>42248</v>
      </c>
      <c r="AG19" s="107">
        <f t="shared" si="12"/>
        <v>42430</v>
      </c>
      <c r="AH19" s="108">
        <f t="shared" si="19"/>
        <v>42430</v>
      </c>
      <c r="AI19" s="107">
        <f t="shared" si="3"/>
        <v>42429</v>
      </c>
      <c r="AJ19" s="90">
        <f t="shared" si="4"/>
        <v>31</v>
      </c>
      <c r="AK19" s="90">
        <f t="shared" si="5"/>
        <v>0</v>
      </c>
      <c r="AL19" s="90">
        <f>IF(AND(AH19&gt;=$AO$4,AH19&lt;$AI$2),Data!$F$39,LOOKUP(AH19,$AI$1:$AI$5,$AJ$1:$AJ$5))</f>
        <v>36070</v>
      </c>
      <c r="AM19" s="90">
        <f>IF(AH19=Data!$G$33,Data!$H$33,IF(AH19=Data!$G$34,Data!$H$34,IF(AH19=Data!$G$35,Data!$H$35,Data!$H$36)))</f>
        <v>0.5</v>
      </c>
      <c r="AN19" s="90">
        <f>IF(AH19&gt;=$AN$4,0,ROUND(AL19*AM19,0))</f>
        <v>0</v>
      </c>
      <c r="AO19" s="111">
        <f>IF(AN19&gt;0,ROUND(Data!$E$15*AK19*AM19/AK19,0),0)</f>
        <v>0</v>
      </c>
      <c r="AP19" s="90">
        <f>IF(AH19&gt;=Data!$G$22,Data!$I$22,IF(AH19&gt;=Data!$G$21,Data!$I$21,IF(AH19&gt;=Data!$F$21,Data!$I$19,0)))</f>
        <v>8.9079999999999995</v>
      </c>
      <c r="AQ19" s="90">
        <f>IF(Data!$D$25&lt;Data!$D$24,Data!$E$24,IF(AI19&gt;=Data!$D$25,Data!$E$25,Data!$E$24))</f>
        <v>14.5</v>
      </c>
      <c r="AR19" s="90">
        <f t="shared" si="14"/>
        <v>29</v>
      </c>
      <c r="AS19" s="90">
        <f t="shared" si="6"/>
        <v>0</v>
      </c>
      <c r="AT19" s="90">
        <f t="shared" si="7"/>
        <v>0</v>
      </c>
      <c r="AU19" s="90">
        <f>IF(Data!$E$27="Greater Hyderabad",SalaryParticulars!AV19,IF(Data!$E$27="Greater Visakhapatnam",SalaryParticulars!AW19,IF(Data!$E$27="Vijayawada",SalaryParticulars!AX19,IF(Data!$E$27="Other Muncipal Corporations",SalaryParticulars!AY19,0))))</f>
        <v>0</v>
      </c>
      <c r="AV19" s="413">
        <f t="shared" si="15"/>
        <v>0</v>
      </c>
      <c r="AW19" s="413">
        <f t="shared" si="16"/>
        <v>0</v>
      </c>
      <c r="AX19" s="413">
        <f t="shared" si="17"/>
        <v>0</v>
      </c>
      <c r="AY19" s="413">
        <f t="shared" si="18"/>
        <v>0</v>
      </c>
      <c r="AZ19" s="413"/>
      <c r="BA19" s="413"/>
      <c r="BB19" s="413"/>
      <c r="BC19" s="413"/>
      <c r="BD19" s="413"/>
      <c r="BE19" s="413"/>
      <c r="BF19" s="413"/>
      <c r="BG19" s="413"/>
      <c r="BH19" s="413"/>
      <c r="BI19" s="413"/>
      <c r="BJ19" s="413"/>
      <c r="BK19" s="413"/>
      <c r="BL19" s="413"/>
      <c r="BM19" s="413"/>
      <c r="BN19" s="413"/>
      <c r="BO19" s="413"/>
      <c r="BP19" s="413"/>
      <c r="BQ19" s="413"/>
      <c r="BR19" s="413"/>
      <c r="BS19" s="413"/>
      <c r="BT19" s="413"/>
      <c r="BU19" s="413"/>
      <c r="BV19" s="413"/>
      <c r="BW19" s="413"/>
      <c r="BX19" s="413"/>
      <c r="BY19" s="413"/>
      <c r="BZ19" s="413"/>
      <c r="CA19" s="413"/>
      <c r="CB19" s="413"/>
      <c r="CC19" s="413"/>
      <c r="CD19" s="413"/>
      <c r="CE19" s="413"/>
      <c r="CF19" s="413"/>
      <c r="CG19" s="413"/>
      <c r="CH19" s="413"/>
      <c r="CI19" s="413"/>
      <c r="CJ19" s="413"/>
      <c r="CK19" s="413"/>
      <c r="CL19" s="413"/>
      <c r="CM19" s="413"/>
      <c r="CN19" s="413"/>
      <c r="CO19" s="413"/>
      <c r="CP19" s="413"/>
      <c r="CQ19" s="413"/>
      <c r="CR19" s="413"/>
      <c r="CS19" s="413"/>
      <c r="CT19" s="413"/>
      <c r="CU19" s="413"/>
      <c r="CV19" s="413"/>
      <c r="CW19" s="413"/>
      <c r="CX19" s="413"/>
      <c r="CY19" s="413"/>
      <c r="CZ19" s="413"/>
      <c r="DA19" s="413"/>
      <c r="DB19" s="413"/>
      <c r="DC19" s="413"/>
      <c r="DD19" s="413"/>
      <c r="DE19" s="413"/>
      <c r="DF19" s="413"/>
      <c r="DG19" s="413"/>
      <c r="DH19" s="413"/>
      <c r="DI19" s="413"/>
      <c r="DJ19" s="413"/>
      <c r="DK19" s="413"/>
      <c r="DL19" s="413"/>
      <c r="DM19" s="413"/>
      <c r="DN19" s="413"/>
      <c r="DO19" s="413"/>
      <c r="DP19" s="413"/>
      <c r="DQ19" s="413"/>
      <c r="DR19" s="413"/>
      <c r="DS19" s="413"/>
      <c r="DT19" s="413"/>
      <c r="DU19" s="413"/>
      <c r="DV19" s="413"/>
      <c r="DW19" s="413"/>
      <c r="DX19" s="413"/>
      <c r="DY19" s="413"/>
      <c r="DZ19" s="413"/>
      <c r="EA19" s="413"/>
      <c r="EB19" s="413"/>
      <c r="EC19" s="413"/>
      <c r="ED19" s="413"/>
      <c r="EE19" s="413"/>
      <c r="EF19" s="413"/>
      <c r="EG19" s="413"/>
      <c r="EH19" s="413"/>
      <c r="EI19" s="413"/>
      <c r="EJ19" s="413"/>
      <c r="EK19" s="413"/>
      <c r="EL19" s="413"/>
      <c r="EM19" s="413"/>
      <c r="EN19" s="413"/>
      <c r="EO19" s="413"/>
      <c r="EP19" s="413"/>
      <c r="EQ19" s="413"/>
      <c r="ER19" s="413"/>
      <c r="ES19" s="413"/>
      <c r="ET19" s="413"/>
      <c r="EU19" s="413"/>
      <c r="EV19" s="413"/>
      <c r="EW19" s="413"/>
      <c r="EX19" s="413"/>
      <c r="EY19" s="413"/>
      <c r="EZ19" s="413"/>
      <c r="FA19" s="413"/>
      <c r="FB19" s="413"/>
      <c r="FC19" s="413"/>
      <c r="FD19" s="413"/>
      <c r="FE19" s="413"/>
      <c r="FF19" s="413"/>
      <c r="FG19" s="413"/>
      <c r="FH19" s="413"/>
      <c r="FI19" s="413"/>
      <c r="FJ19" s="413"/>
      <c r="FK19" s="413"/>
      <c r="FL19" s="413"/>
      <c r="FM19" s="413"/>
      <c r="FN19" s="413"/>
      <c r="FO19" s="413"/>
      <c r="FP19" s="413"/>
      <c r="FQ19" s="413"/>
      <c r="FR19" s="413"/>
      <c r="FS19" s="413"/>
      <c r="FT19" s="413"/>
      <c r="FU19" s="413"/>
      <c r="FV19" s="413"/>
      <c r="FW19" s="413"/>
      <c r="FX19" s="413"/>
      <c r="FY19" s="413"/>
      <c r="FZ19" s="413"/>
      <c r="GA19" s="413"/>
      <c r="GB19" s="413"/>
      <c r="GC19" s="413"/>
      <c r="GD19" s="413"/>
      <c r="GE19" s="413"/>
      <c r="GF19" s="413"/>
      <c r="GG19" s="413"/>
      <c r="GH19" s="413"/>
      <c r="GI19" s="413"/>
      <c r="GJ19" s="413"/>
      <c r="GK19" s="413"/>
      <c r="GL19" s="413"/>
      <c r="GM19" s="413"/>
      <c r="GN19" s="413"/>
      <c r="GO19" s="413"/>
      <c r="GP19" s="413"/>
      <c r="GQ19" s="413"/>
      <c r="GR19" s="413"/>
      <c r="GS19" s="413"/>
      <c r="GT19" s="413"/>
      <c r="GU19" s="413"/>
      <c r="GV19" s="413"/>
      <c r="GW19" s="413"/>
      <c r="GX19" s="413"/>
      <c r="GY19" s="413"/>
      <c r="GZ19" s="413"/>
      <c r="HA19" s="413"/>
      <c r="HB19" s="413"/>
      <c r="HC19" s="413"/>
      <c r="HD19" s="413"/>
      <c r="HE19" s="413"/>
      <c r="HF19" s="413"/>
      <c r="HG19" s="413"/>
      <c r="HH19" s="413"/>
      <c r="HI19" s="413"/>
      <c r="HJ19" s="413"/>
      <c r="HK19" s="413"/>
      <c r="HL19" s="413"/>
      <c r="HM19" s="413"/>
      <c r="HN19" s="413"/>
      <c r="HO19" s="413"/>
      <c r="HP19" s="413"/>
      <c r="HQ19" s="413"/>
      <c r="HR19" s="413"/>
      <c r="HS19" s="413"/>
      <c r="HT19" s="413"/>
      <c r="HU19" s="413"/>
      <c r="HV19" s="413"/>
      <c r="HW19" s="413"/>
      <c r="HX19" s="413"/>
      <c r="HY19" s="413"/>
    </row>
    <row r="20" spans="1:233" s="76" customFormat="1" ht="16.5" hidden="1" customHeight="1">
      <c r="A20" s="116">
        <f>SalaryParticulars!AH20</f>
        <v>42430</v>
      </c>
      <c r="B20" s="117">
        <f>SalaryParticulars!AI20</f>
        <v>42429</v>
      </c>
      <c r="C20" s="335">
        <f>SalaryParticulars!AK20</f>
        <v>0</v>
      </c>
      <c r="D20" s="62">
        <f t="shared" si="0"/>
        <v>0</v>
      </c>
      <c r="E20" s="61">
        <f>ROUND(SalaryParticulars!AO20*SalaryParticulars!AK20/SalaryParticulars!AJ20,0)</f>
        <v>0</v>
      </c>
      <c r="F20" s="61">
        <f>IF(D20&gt;0,IF(A20&gt;=Data!$D$18,Data!$E$18,Data!$E$17),0)</f>
        <v>0</v>
      </c>
      <c r="G20" s="62">
        <f>ROUND(D20*SalaryParticulars!AP20%,0)</f>
        <v>0</v>
      </c>
      <c r="H20" s="62">
        <f>ROUND(D20*SalaryParticulars!AR20%,0)</f>
        <v>0</v>
      </c>
      <c r="I20" s="63">
        <f>ROUND(SalaryParticulars!AU20*SalaryParticulars!AK20/SalaryParticulars!AJ20,0)</f>
        <v>0</v>
      </c>
      <c r="J20" s="63">
        <f>IF(Data!$D$28="Yes",ROUND(IF(A20&gt;=$AA$5,1350,900)*SalaryParticulars!AK20/SalaryParticulars!AJ20,0),0)</f>
        <v>0</v>
      </c>
      <c r="K20" s="63">
        <f>ROUND(D20*0%,0)</f>
        <v>0</v>
      </c>
      <c r="L20" s="63">
        <f t="shared" si="1"/>
        <v>0</v>
      </c>
      <c r="M20" s="60">
        <f>IF(C20&gt;=X20/2,IF(Data!$C$70="CPS",0,IF(Data!$E$81&gt;0,IF(A20&gt;=Data!$D$81,Data!$E$81,Data!$E$70),Data!$E$70)),0)</f>
        <v>0</v>
      </c>
      <c r="N20" s="64">
        <f>IF(Data!$D$28="Yes",0,IF(C20&gt;=X20/2,IF(L20&gt;20000,200,IF(L20&gt;15000,150,IF(L20&gt;10000,100,IF(L20&gt;5000,80,0)))),0))</f>
        <v>0</v>
      </c>
      <c r="O20" s="60">
        <f>IF(C20&gt;=X20/2,IF(Data!$E$80&gt;0,IF(A20&gt;=Data!$D$80,Data!$E$80,Data!$E$69),Data!$E$69),0)</f>
        <v>0</v>
      </c>
      <c r="P20" s="60">
        <f>IF(C20&gt;=X20/2,P19,0)</f>
        <v>0</v>
      </c>
      <c r="Q20" s="60">
        <f>IF(Data!$C$70="CPS",ROUND((SalaryParticulars!D20+SalaryParticulars!G20)*10%,0),0)</f>
        <v>0</v>
      </c>
      <c r="R20" s="60">
        <f>IF(C20&gt;=X20/2,IF(Data!$E$79&gt;0,IF(SalaryParticulars!A20&gt;=Data!$D$79,Data!$E$79,Data!$E$68),Data!$E$68),0)</f>
        <v>0</v>
      </c>
      <c r="S20" s="60">
        <f>IF(C20&gt;=X20/2,IF(A20&gt;=$AA$6,Data!$E$66,0),0)</f>
        <v>0</v>
      </c>
      <c r="T20" s="63">
        <f t="shared" si="2"/>
        <v>0</v>
      </c>
      <c r="U20" s="60">
        <f t="shared" si="25"/>
        <v>0</v>
      </c>
      <c r="V20" s="60">
        <f>IF(C20&gt;=X20/2,LOOKUP(A20,Data!$C$92:$D$103,Data!$E$92:$E$103),0)</f>
        <v>0</v>
      </c>
      <c r="W20" s="412">
        <f t="shared" si="9"/>
        <v>0</v>
      </c>
      <c r="X20" s="413">
        <f>SalaryParticulars!AJ20</f>
        <v>31</v>
      </c>
      <c r="Y20" s="422">
        <f t="shared" si="10"/>
        <v>0</v>
      </c>
      <c r="Z20" s="414">
        <f t="shared" si="28"/>
        <v>3</v>
      </c>
      <c r="AA20" s="413">
        <f t="shared" si="29"/>
        <v>2016</v>
      </c>
      <c r="AB20" s="413"/>
      <c r="AC20" s="94">
        <v>7</v>
      </c>
      <c r="AD20" s="107">
        <f>IF(Data!D35&gt;Data!E34+1,Data!D35,Data!E34+1)</f>
        <v>1</v>
      </c>
      <c r="AE20" s="108">
        <f t="shared" si="11"/>
        <v>42278</v>
      </c>
      <c r="AF20" s="107">
        <f>IF(IF(AE20&lt;Data!$I$2,Data!$F$19,IF(AE20&lt;$AD$6,Data!$F$19,AE20))=AF19,Data!$F$19,IF(AE20&lt;Data!$I$2,Data!$F$19,IF(AE20&lt;$AD$6,Data!$F$19,AE20)))</f>
        <v>42278</v>
      </c>
      <c r="AG20" s="107">
        <f t="shared" si="12"/>
        <v>42430</v>
      </c>
      <c r="AH20" s="108">
        <f t="shared" si="19"/>
        <v>42430</v>
      </c>
      <c r="AI20" s="107">
        <f t="shared" si="3"/>
        <v>42429</v>
      </c>
      <c r="AJ20" s="90">
        <f t="shared" si="4"/>
        <v>31</v>
      </c>
      <c r="AK20" s="90">
        <f t="shared" si="5"/>
        <v>0</v>
      </c>
      <c r="AL20" s="90">
        <f>IF(AND(AH20&gt;=$AO$4,AH20&lt;$AI$2),Data!$F$39,LOOKUP(AH20,$AI$1:$AI$5,$AJ$1:$AJ$5))</f>
        <v>36070</v>
      </c>
      <c r="AM20" s="90">
        <f>IF(AH20=Data!$G$33,Data!$H$33,IF(AH20=Data!$G$34,Data!$H$34,IF(AH20=Data!$G$35,Data!$H$35,Data!$H$36)))</f>
        <v>0.5</v>
      </c>
      <c r="AN20" s="90">
        <f t="shared" si="13"/>
        <v>0</v>
      </c>
      <c r="AO20" s="111">
        <f>IF(AN20&gt;0,ROUND(Data!$E$15*AK20*AM20/AK20,0),0)</f>
        <v>0</v>
      </c>
      <c r="AP20" s="90">
        <f>IF(AH20&gt;=Data!$G$22,Data!$I$22,IF(AH20&gt;=Data!$G$21,Data!$I$21,IF(AH20&gt;=Data!$F$21,Data!$I$19,0)))</f>
        <v>8.9079999999999995</v>
      </c>
      <c r="AQ20" s="90">
        <f>IF(Data!$D$25&lt;Data!$D$24,Data!$E$24,IF(AI20&gt;=Data!$D$25,Data!$E$25,Data!$E$24))</f>
        <v>14.5</v>
      </c>
      <c r="AR20" s="90">
        <f t="shared" ref="AR20:AR26" si="30">IF(AM20=0.5,AQ20*2,AQ20)</f>
        <v>29</v>
      </c>
      <c r="AS20" s="90">
        <f t="shared" ref="AS20:AS26" si="31">ROUND(AN20*AP20%*AK20/AJ20,0)</f>
        <v>0</v>
      </c>
      <c r="AT20" s="90">
        <f t="shared" ref="AT20:AT26" si="32">ROUND(AN20*AQ20%*AK20/AJ20,0)</f>
        <v>0</v>
      </c>
      <c r="AU20" s="90">
        <f>IF(Data!$E$27="Greater Hyderabad",SalaryParticulars!AV20,IF(Data!$E$27="Greater Visakhapatnam",SalaryParticulars!AW20,IF(Data!$E$27="Vijayawada",SalaryParticulars!AX20,IF(Data!$E$27="Other Muncipal Corporations",SalaryParticulars!AY20,0))))</f>
        <v>0</v>
      </c>
      <c r="AV20" s="413">
        <f t="shared" ref="AV20:AV26" si="33">IF(AN20=0,0,IF(AN20&gt;18030,525,IF(AN20&gt;13270,350,IF(AN20&gt;8200,300,200))))</f>
        <v>0</v>
      </c>
      <c r="AW20" s="413">
        <f t="shared" ref="AW20:AW26" si="34">IF(AN20=0,0,IF(AN20&gt;18030,350,IF(AN20&gt;13270,220,IF(AN20&gt;8200,160,120))))</f>
        <v>0</v>
      </c>
      <c r="AX20" s="413">
        <f t="shared" ref="AX20:AX26" si="35">IF(AN20=0,0,IF(AN20&gt;18030,350,IF(AN20&gt;13270,220,IF(AN20&gt;8200,160,120))))</f>
        <v>0</v>
      </c>
      <c r="AY20" s="413">
        <f t="shared" ref="AY20:AY26" si="36">IF(AN20=0,0,IF(AN20&gt;18030,140,IF(AN20&gt;13270,130,IF(AN20&gt;8200,120,100))))</f>
        <v>0</v>
      </c>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3"/>
      <c r="CM20" s="413"/>
      <c r="CN20" s="413"/>
      <c r="CO20" s="413"/>
      <c r="CP20" s="413"/>
      <c r="CQ20" s="413"/>
      <c r="CR20" s="413"/>
      <c r="CS20" s="413"/>
      <c r="CT20" s="413"/>
      <c r="CU20" s="413"/>
      <c r="CV20" s="413"/>
      <c r="CW20" s="413"/>
      <c r="CX20" s="413"/>
      <c r="CY20" s="413"/>
      <c r="CZ20" s="413"/>
      <c r="DA20" s="413"/>
      <c r="DB20" s="413"/>
      <c r="DC20" s="413"/>
      <c r="DD20" s="413"/>
      <c r="DE20" s="413"/>
      <c r="DF20" s="413"/>
      <c r="DG20" s="413"/>
      <c r="DH20" s="413"/>
      <c r="DI20" s="413"/>
      <c r="DJ20" s="413"/>
      <c r="DK20" s="413"/>
      <c r="DL20" s="413"/>
      <c r="DM20" s="413"/>
      <c r="DN20" s="413"/>
      <c r="DO20" s="413"/>
      <c r="DP20" s="413"/>
      <c r="DQ20" s="413"/>
      <c r="DR20" s="413"/>
      <c r="DS20" s="413"/>
      <c r="DT20" s="413"/>
      <c r="DU20" s="413"/>
      <c r="DV20" s="413"/>
      <c r="DW20" s="413"/>
      <c r="DX20" s="413"/>
      <c r="DY20" s="413"/>
      <c r="DZ20" s="413"/>
      <c r="EA20" s="413"/>
      <c r="EB20" s="413"/>
      <c r="EC20" s="413"/>
      <c r="ED20" s="413"/>
      <c r="EE20" s="413"/>
      <c r="EF20" s="413"/>
      <c r="EG20" s="413"/>
      <c r="EH20" s="413"/>
      <c r="EI20" s="413"/>
      <c r="EJ20" s="413"/>
      <c r="EK20" s="413"/>
      <c r="EL20" s="413"/>
      <c r="EM20" s="413"/>
      <c r="EN20" s="413"/>
      <c r="EO20" s="413"/>
      <c r="EP20" s="413"/>
      <c r="EQ20" s="413"/>
      <c r="ER20" s="413"/>
      <c r="ES20" s="413"/>
      <c r="ET20" s="413"/>
      <c r="EU20" s="413"/>
      <c r="EV20" s="413"/>
      <c r="EW20" s="413"/>
      <c r="EX20" s="413"/>
      <c r="EY20" s="413"/>
      <c r="EZ20" s="413"/>
      <c r="FA20" s="413"/>
      <c r="FB20" s="413"/>
      <c r="FC20" s="413"/>
      <c r="FD20" s="413"/>
      <c r="FE20" s="413"/>
      <c r="FF20" s="413"/>
      <c r="FG20" s="413"/>
      <c r="FH20" s="413"/>
      <c r="FI20" s="413"/>
      <c r="FJ20" s="413"/>
      <c r="FK20" s="413"/>
      <c r="FL20" s="413"/>
      <c r="FM20" s="413"/>
      <c r="FN20" s="413"/>
      <c r="FO20" s="413"/>
      <c r="FP20" s="413"/>
      <c r="FQ20" s="413"/>
      <c r="FR20" s="413"/>
      <c r="FS20" s="413"/>
      <c r="FT20" s="413"/>
      <c r="FU20" s="413"/>
      <c r="FV20" s="413"/>
      <c r="FW20" s="413"/>
      <c r="FX20" s="413"/>
      <c r="FY20" s="413"/>
      <c r="FZ20" s="413"/>
      <c r="GA20" s="413"/>
      <c r="GB20" s="413"/>
      <c r="GC20" s="413"/>
      <c r="GD20" s="413"/>
      <c r="GE20" s="413"/>
      <c r="GF20" s="413"/>
      <c r="GG20" s="413"/>
      <c r="GH20" s="413"/>
      <c r="GI20" s="413"/>
      <c r="GJ20" s="413"/>
      <c r="GK20" s="413"/>
      <c r="GL20" s="413"/>
      <c r="GM20" s="413"/>
      <c r="GN20" s="413"/>
      <c r="GO20" s="413"/>
      <c r="GP20" s="413"/>
      <c r="GQ20" s="413"/>
      <c r="GR20" s="413"/>
      <c r="GS20" s="413"/>
      <c r="GT20" s="413"/>
      <c r="GU20" s="413"/>
      <c r="GV20" s="413"/>
      <c r="GW20" s="413"/>
      <c r="GX20" s="413"/>
      <c r="GY20" s="413"/>
      <c r="GZ20" s="413"/>
      <c r="HA20" s="413"/>
      <c r="HB20" s="413"/>
      <c r="HC20" s="413"/>
      <c r="HD20" s="413"/>
      <c r="HE20" s="413"/>
      <c r="HF20" s="413"/>
      <c r="HG20" s="413"/>
      <c r="HH20" s="413"/>
      <c r="HI20" s="413"/>
      <c r="HJ20" s="413"/>
      <c r="HK20" s="413"/>
      <c r="HL20" s="413"/>
      <c r="HM20" s="413"/>
      <c r="HN20" s="413"/>
      <c r="HO20" s="413"/>
      <c r="HP20" s="413"/>
      <c r="HQ20" s="413"/>
      <c r="HR20" s="413"/>
      <c r="HS20" s="413"/>
      <c r="HT20" s="413"/>
      <c r="HU20" s="413"/>
      <c r="HV20" s="413"/>
      <c r="HW20" s="413"/>
      <c r="HX20" s="413"/>
      <c r="HY20" s="413"/>
    </row>
    <row r="21" spans="1:233" s="80" customFormat="1" ht="18" customHeight="1">
      <c r="A21" s="517" t="s">
        <v>10</v>
      </c>
      <c r="B21" s="518"/>
      <c r="C21" s="77"/>
      <c r="D21" s="79">
        <f>SUM(D6:D17)</f>
        <v>409570</v>
      </c>
      <c r="E21" s="79">
        <f t="shared" ref="E21:L21" si="37">SUM(E6:E20)</f>
        <v>0</v>
      </c>
      <c r="F21" s="79">
        <f>SUM(F6:F20)</f>
        <v>0</v>
      </c>
      <c r="G21" s="79">
        <f t="shared" si="37"/>
        <v>47934</v>
      </c>
      <c r="H21" s="79">
        <f t="shared" si="37"/>
        <v>58970</v>
      </c>
      <c r="I21" s="79">
        <f t="shared" si="37"/>
        <v>0</v>
      </c>
      <c r="J21" s="79">
        <f t="shared" si="37"/>
        <v>0</v>
      </c>
      <c r="K21" s="79">
        <f>SUM(K6:K20)</f>
        <v>4482</v>
      </c>
      <c r="L21" s="79">
        <f t="shared" si="37"/>
        <v>520956</v>
      </c>
      <c r="M21" s="79">
        <f t="shared" ref="M21:W21" si="38">SUM(M6:M20)</f>
        <v>18000</v>
      </c>
      <c r="N21" s="79">
        <f t="shared" si="38"/>
        <v>2400</v>
      </c>
      <c r="O21" s="79">
        <f t="shared" si="38"/>
        <v>720</v>
      </c>
      <c r="P21" s="79">
        <f t="shared" si="38"/>
        <v>0</v>
      </c>
      <c r="Q21" s="79">
        <f t="shared" si="38"/>
        <v>0</v>
      </c>
      <c r="R21" s="79">
        <f t="shared" si="38"/>
        <v>5400</v>
      </c>
      <c r="S21" s="79">
        <f t="shared" si="38"/>
        <v>1080</v>
      </c>
      <c r="T21" s="79">
        <f>SUM(T6:T20)</f>
        <v>70</v>
      </c>
      <c r="U21" s="79">
        <f>SUM(U6:U20)</f>
        <v>0</v>
      </c>
      <c r="V21" s="79">
        <f>SUM(V6:V20)</f>
        <v>0</v>
      </c>
      <c r="W21" s="416">
        <f t="shared" si="38"/>
        <v>27670</v>
      </c>
      <c r="X21" s="417"/>
      <c r="Y21" s="417"/>
      <c r="Z21" s="418"/>
      <c r="AA21" s="417"/>
      <c r="AB21" s="417"/>
      <c r="AC21" s="178">
        <v>8</v>
      </c>
      <c r="AD21" s="179">
        <f>IF(Data!D36&gt;Data!E35+1,Data!D36,Data!E35+1)</f>
        <v>1</v>
      </c>
      <c r="AE21" s="108">
        <f t="shared" si="11"/>
        <v>42309</v>
      </c>
      <c r="AF21" s="107">
        <f>IF(IF(AE21&lt;Data!$I$2,Data!$F$19,IF(AE21&lt;$AD$6,Data!$F$19,AE21))=AF20,Data!$F$19,IF(AE21&lt;Data!$I$2,Data!$F$19,IF(AE21&lt;$AD$6,Data!$F$19,AE21)))</f>
        <v>42309</v>
      </c>
      <c r="AG21" s="107">
        <f t="shared" si="12"/>
        <v>42430</v>
      </c>
      <c r="AH21" s="108">
        <f t="shared" si="19"/>
        <v>42430</v>
      </c>
      <c r="AI21" s="107">
        <f t="shared" si="3"/>
        <v>42429</v>
      </c>
      <c r="AJ21" s="180">
        <f t="shared" si="4"/>
        <v>31</v>
      </c>
      <c r="AK21" s="90">
        <f t="shared" si="5"/>
        <v>0</v>
      </c>
      <c r="AL21" s="90">
        <f>IF(AND(AH21&gt;=$AO$4,AH21&lt;$AI$2),Data!$F$39,LOOKUP(AH21,$AI$1:$AI$5,$AJ$1:$AJ$5))</f>
        <v>36070</v>
      </c>
      <c r="AM21" s="90">
        <f>IF(AH21=Data!$G$33,Data!$H$33,IF(AH21=Data!$G$34,Data!$H$34,IF(AH21=Data!$G$35,Data!$H$35,Data!$H$36)))</f>
        <v>0.5</v>
      </c>
      <c r="AN21" s="90">
        <f t="shared" si="13"/>
        <v>0</v>
      </c>
      <c r="AO21" s="111">
        <f>IF(AN21&gt;0,ROUND(Data!$E$15*AK21*AM21/AK21,0),0)</f>
        <v>0</v>
      </c>
      <c r="AP21" s="90">
        <f>IF(AH21&gt;=Data!$G$22,Data!$I$22,IF(AH21&gt;=Data!$G$21,Data!$I$21,IF(AH21&gt;=Data!$F$21,Data!$I$19,0)))</f>
        <v>8.9079999999999995</v>
      </c>
      <c r="AQ21" s="90">
        <f>IF(Data!$D$25&lt;Data!$D$24,Data!$E$24,IF(AI21&gt;=Data!$D$25,Data!$E$25,Data!$E$24))</f>
        <v>14.5</v>
      </c>
      <c r="AR21" s="90">
        <f t="shared" si="30"/>
        <v>29</v>
      </c>
      <c r="AS21" s="90">
        <f t="shared" si="31"/>
        <v>0</v>
      </c>
      <c r="AT21" s="90">
        <f t="shared" si="32"/>
        <v>0</v>
      </c>
      <c r="AU21" s="90">
        <f>IF(Data!$E$27="Greater Hyderabad",SalaryParticulars!AV21,IF(Data!$E$27="Greater Visakhapatnam",SalaryParticulars!AW21,IF(Data!$E$27="Vijayawada",SalaryParticulars!AX21,IF(Data!$E$27="Other Muncipal Corporations",SalaryParticulars!AY21,0))))</f>
        <v>0</v>
      </c>
      <c r="AV21" s="413">
        <f t="shared" si="33"/>
        <v>0</v>
      </c>
      <c r="AW21" s="413">
        <f t="shared" si="34"/>
        <v>0</v>
      </c>
      <c r="AX21" s="413">
        <f t="shared" si="35"/>
        <v>0</v>
      </c>
      <c r="AY21" s="413">
        <f t="shared" si="36"/>
        <v>0</v>
      </c>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c r="FC21" s="417"/>
      <c r="FD21" s="417"/>
      <c r="FE21" s="417"/>
      <c r="FF21" s="417"/>
      <c r="FG21" s="417"/>
      <c r="FH21" s="417"/>
      <c r="FI21" s="417"/>
      <c r="FJ21" s="417"/>
      <c r="FK21" s="417"/>
      <c r="FL21" s="417"/>
      <c r="FM21" s="417"/>
      <c r="FN21" s="417"/>
      <c r="FO21" s="417"/>
      <c r="FP21" s="417"/>
      <c r="FQ21" s="417"/>
      <c r="FR21" s="417"/>
      <c r="FS21" s="417"/>
      <c r="FT21" s="417"/>
      <c r="FU21" s="417"/>
      <c r="FV21" s="417"/>
      <c r="FW21" s="417"/>
      <c r="FX21" s="417"/>
      <c r="FY21" s="417"/>
      <c r="FZ21" s="417"/>
      <c r="GA21" s="417"/>
      <c r="GB21" s="417"/>
      <c r="GC21" s="417"/>
      <c r="GD21" s="417"/>
      <c r="GE21" s="417"/>
      <c r="GF21" s="417"/>
      <c r="GG21" s="417"/>
      <c r="GH21" s="417"/>
      <c r="GI21" s="417"/>
      <c r="GJ21" s="417"/>
      <c r="GK21" s="417"/>
      <c r="GL21" s="417"/>
      <c r="GM21" s="417"/>
      <c r="GN21" s="417"/>
      <c r="GO21" s="417"/>
      <c r="GP21" s="417"/>
      <c r="GQ21" s="417"/>
      <c r="GR21" s="417"/>
      <c r="GS21" s="417"/>
      <c r="GT21" s="417"/>
      <c r="GU21" s="417"/>
      <c r="GV21" s="417"/>
      <c r="GW21" s="417"/>
      <c r="GX21" s="417"/>
      <c r="GY21" s="417"/>
      <c r="GZ21" s="417"/>
      <c r="HA21" s="417"/>
      <c r="HB21" s="417"/>
      <c r="HC21" s="417"/>
      <c r="HD21" s="417"/>
      <c r="HE21" s="417"/>
      <c r="HF21" s="417"/>
      <c r="HG21" s="417"/>
      <c r="HH21" s="417"/>
      <c r="HI21" s="417"/>
      <c r="HJ21" s="417"/>
      <c r="HK21" s="417"/>
      <c r="HL21" s="417"/>
      <c r="HM21" s="417"/>
      <c r="HN21" s="417"/>
      <c r="HO21" s="417"/>
      <c r="HP21" s="417"/>
      <c r="HQ21" s="417"/>
      <c r="HR21" s="417"/>
      <c r="HS21" s="417"/>
      <c r="HT21" s="417"/>
      <c r="HU21" s="417"/>
      <c r="HV21" s="417"/>
      <c r="HW21" s="417"/>
      <c r="HX21" s="417"/>
      <c r="HY21" s="417"/>
    </row>
    <row r="22" spans="1:233" s="76" customFormat="1" ht="17.25" customHeight="1">
      <c r="A22" s="78" t="s">
        <v>17</v>
      </c>
      <c r="B22" s="119"/>
      <c r="C22" s="78"/>
      <c r="D22" s="63">
        <f>IF(Data!E29=0,0,ROUND(LOOKUP(Data!$E$30,SalaryParticulars!$A$6:$A$20,D6:D20)*Data!E29/30,0))</f>
        <v>18035</v>
      </c>
      <c r="E22" s="63">
        <f>IF(Data!E29=0,0,ROUND(LOOKUP(Data!$E$30,SalaryParticulars!$A$6:$A$20,E6:E20)*Data!E29/30,0))</f>
        <v>0</v>
      </c>
      <c r="F22" s="63"/>
      <c r="G22" s="63">
        <f>IF(Data!E29=0,0,ROUND(LOOKUP(Data!$E$30,SalaryParticulars!$A$6:$A$20,G6:G20)*Data!E29/30,0))+IF(Data!E29&gt;0,ROUND(LOOKUP(Data!E30,Data!I2:I15,Data!N2:N15)*Data!E29/30,0),0)</f>
        <v>1607</v>
      </c>
      <c r="H22" s="63">
        <f>IF(Data!E29=0,0,ROUND(LOOKUP(Data!$E$30,SalaryParticulars!$A$6:$A$20,H6:H20)*Data!E29/30,0))</f>
        <v>2615</v>
      </c>
      <c r="I22" s="63">
        <f>IF(Data!E29=0,0,ROUND(LOOKUP(Data!$E$30,SalaryParticulars!$A$6:$A$20,I6:I20)*Data!E29/30,0))</f>
        <v>0</v>
      </c>
      <c r="J22" s="63"/>
      <c r="K22" s="63"/>
      <c r="L22" s="63">
        <f>SUM(D22:K22)</f>
        <v>22257</v>
      </c>
      <c r="M22" s="63">
        <f>IF(Data!C70="CPS",0,IF(Data!E29&gt;0,ROUND(LOOKUP(Data!E30,Data!I2:I15,Data!N2:N15)*Data!E29/30,0),0))</f>
        <v>0</v>
      </c>
      <c r="N22" s="63"/>
      <c r="O22" s="63"/>
      <c r="P22" s="63"/>
      <c r="Q22" s="60">
        <f>IF(Data!$C$70="CPS",ROUND((SalaryParticulars!D22+SalaryParticulars!G22)*10%,0),0)</f>
        <v>0</v>
      </c>
      <c r="R22" s="63"/>
      <c r="S22" s="63"/>
      <c r="T22" s="63"/>
      <c r="U22" s="63"/>
      <c r="V22" s="63"/>
      <c r="W22" s="412">
        <f>SUM(M22:V22)</f>
        <v>0</v>
      </c>
      <c r="X22" s="413"/>
      <c r="Y22" s="413"/>
      <c r="Z22" s="413"/>
      <c r="AA22" s="413"/>
      <c r="AB22" s="413"/>
      <c r="AC22" s="94">
        <v>9</v>
      </c>
      <c r="AD22" s="179">
        <f>AD1</f>
        <v>42064</v>
      </c>
      <c r="AE22" s="108">
        <f t="shared" si="11"/>
        <v>42339</v>
      </c>
      <c r="AF22" s="107">
        <f>IF(IF(AE22&lt;Data!$I$2,Data!$F$19,IF(AE22&lt;$AD$6,Data!$F$19,AE22))=AF21,Data!$F$19,IF(AE22&lt;Data!$I$2,Data!$F$19,IF(AE22&lt;$AD$6,Data!$F$19,AE22)))</f>
        <v>42339</v>
      </c>
      <c r="AG22" s="107">
        <f t="shared" si="12"/>
        <v>42430</v>
      </c>
      <c r="AH22" s="108">
        <f t="shared" si="19"/>
        <v>42430</v>
      </c>
      <c r="AI22" s="107">
        <f t="shared" si="3"/>
        <v>42429</v>
      </c>
      <c r="AJ22" s="180">
        <f t="shared" si="4"/>
        <v>31</v>
      </c>
      <c r="AK22" s="90">
        <f t="shared" si="5"/>
        <v>0</v>
      </c>
      <c r="AL22" s="90">
        <f>IF(AND(AH22&gt;=$AO$4,AH22&lt;$AI$2),Data!$F$39,LOOKUP(AH22,$AI$1:$AI$5,$AJ$1:$AJ$5))</f>
        <v>36070</v>
      </c>
      <c r="AM22" s="90">
        <f>IF(AH22=Data!$G$33,Data!$H$33,IF(AH22=Data!$G$34,Data!$H$34,IF(AH22=Data!$G$35,Data!$H$35,Data!$H$36)))</f>
        <v>0.5</v>
      </c>
      <c r="AN22" s="90">
        <f t="shared" si="13"/>
        <v>0</v>
      </c>
      <c r="AO22" s="111">
        <f>IF(AN22&gt;0,ROUND(Data!$E$15*AK22*AM22/AK22,0),0)</f>
        <v>0</v>
      </c>
      <c r="AP22" s="90">
        <f>IF(AH22&gt;=Data!$G$22,Data!$I$22,IF(AH22&gt;=Data!$G$21,Data!$I$21,IF(AH22&gt;=Data!$F$21,Data!$I$19,0)))</f>
        <v>8.9079999999999995</v>
      </c>
      <c r="AQ22" s="90">
        <f>IF(Data!$D$25&lt;Data!$D$24,Data!$E$24,IF(AI22&gt;=Data!$D$25,Data!$E$25,Data!$E$24))</f>
        <v>14.5</v>
      </c>
      <c r="AR22" s="90">
        <f t="shared" si="30"/>
        <v>29</v>
      </c>
      <c r="AS22" s="90">
        <f t="shared" si="31"/>
        <v>0</v>
      </c>
      <c r="AT22" s="90">
        <f t="shared" si="32"/>
        <v>0</v>
      </c>
      <c r="AU22" s="90">
        <f>IF(Data!$E$27="Greater Hyderabad",SalaryParticulars!AV22,IF(Data!$E$27="Greater Visakhapatnam",SalaryParticulars!AW22,IF(Data!$E$27="Vijayawada",SalaryParticulars!AX22,IF(Data!$E$27="Other Muncipal Corporations",SalaryParticulars!AY22,0))))</f>
        <v>0</v>
      </c>
      <c r="AV22" s="413">
        <f t="shared" si="33"/>
        <v>0</v>
      </c>
      <c r="AW22" s="413">
        <f t="shared" si="34"/>
        <v>0</v>
      </c>
      <c r="AX22" s="413">
        <f t="shared" si="35"/>
        <v>0</v>
      </c>
      <c r="AY22" s="413">
        <f t="shared" si="36"/>
        <v>0</v>
      </c>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c r="EL22" s="413"/>
      <c r="EM22" s="413"/>
      <c r="EN22" s="413"/>
      <c r="EO22" s="413"/>
      <c r="EP22" s="413"/>
      <c r="EQ22" s="413"/>
      <c r="ER22" s="413"/>
      <c r="ES22" s="413"/>
      <c r="ET22" s="413"/>
      <c r="EU22" s="413"/>
      <c r="EV22" s="413"/>
      <c r="EW22" s="413"/>
      <c r="EX22" s="413"/>
      <c r="EY22" s="413"/>
      <c r="EZ22" s="413"/>
      <c r="FA22" s="413"/>
      <c r="FB22" s="413"/>
      <c r="FC22" s="413"/>
      <c r="FD22" s="413"/>
      <c r="FE22" s="413"/>
      <c r="FF22" s="413"/>
      <c r="FG22" s="413"/>
      <c r="FH22" s="413"/>
      <c r="FI22" s="413"/>
      <c r="FJ22" s="413"/>
      <c r="FK22" s="413"/>
      <c r="FL22" s="413"/>
      <c r="FM22" s="413"/>
      <c r="FN22" s="413"/>
      <c r="FO22" s="413"/>
      <c r="FP22" s="413"/>
      <c r="FQ22" s="413"/>
      <c r="FR22" s="413"/>
      <c r="FS22" s="413"/>
      <c r="FT22" s="413"/>
      <c r="FU22" s="413"/>
      <c r="FV22" s="413"/>
      <c r="FW22" s="413"/>
      <c r="FX22" s="413"/>
      <c r="FY22" s="413"/>
      <c r="FZ22" s="413"/>
      <c r="GA22" s="413"/>
      <c r="GB22" s="413"/>
      <c r="GC22" s="413"/>
      <c r="GD22" s="413"/>
      <c r="GE22" s="413"/>
      <c r="GF22" s="413"/>
      <c r="GG22" s="413"/>
      <c r="GH22" s="413"/>
      <c r="GI22" s="413"/>
      <c r="GJ22" s="413"/>
      <c r="GK22" s="413"/>
      <c r="GL22" s="413"/>
      <c r="GM22" s="413"/>
      <c r="GN22" s="413"/>
      <c r="GO22" s="413"/>
      <c r="GP22" s="413"/>
      <c r="GQ22" s="413"/>
      <c r="GR22" s="413"/>
      <c r="GS22" s="413"/>
      <c r="GT22" s="413"/>
      <c r="GU22" s="413"/>
      <c r="GV22" s="413"/>
      <c r="GW22" s="413"/>
      <c r="GX22" s="413"/>
      <c r="GY22" s="413"/>
      <c r="GZ22" s="413"/>
      <c r="HA22" s="413"/>
      <c r="HB22" s="413"/>
      <c r="HC22" s="413"/>
      <c r="HD22" s="413"/>
      <c r="HE22" s="413"/>
      <c r="HF22" s="413"/>
      <c r="HG22" s="413"/>
      <c r="HH22" s="413"/>
      <c r="HI22" s="413"/>
      <c r="HJ22" s="413"/>
      <c r="HK22" s="413"/>
      <c r="HL22" s="413"/>
      <c r="HM22" s="413"/>
      <c r="HN22" s="413"/>
      <c r="HO22" s="413"/>
      <c r="HP22" s="413"/>
      <c r="HQ22" s="413"/>
      <c r="HR22" s="413"/>
      <c r="HS22" s="413"/>
      <c r="HT22" s="413"/>
      <c r="HU22" s="413"/>
      <c r="HV22" s="413"/>
      <c r="HW22" s="413"/>
      <c r="HX22" s="413"/>
      <c r="HY22" s="413"/>
    </row>
    <row r="23" spans="1:233" s="76" customFormat="1" ht="17.25" customHeight="1">
      <c r="A23" s="120" t="s">
        <v>207</v>
      </c>
      <c r="B23" s="114"/>
      <c r="C23" s="78"/>
      <c r="D23" s="63"/>
      <c r="E23" s="63"/>
      <c r="F23" s="63"/>
      <c r="G23" s="63">
        <f>Data!N19</f>
        <v>0</v>
      </c>
      <c r="H23" s="63"/>
      <c r="I23" s="65"/>
      <c r="J23" s="65"/>
      <c r="K23" s="65"/>
      <c r="L23" s="63">
        <f>G23</f>
        <v>0</v>
      </c>
      <c r="M23" s="63">
        <f>IF(Data!C70="CPS",0,Data!O19)</f>
        <v>0</v>
      </c>
      <c r="N23" s="63"/>
      <c r="O23" s="63"/>
      <c r="P23" s="63"/>
      <c r="Q23" s="63">
        <f>IF(Data!$C$70="CPS",ROUND(L23*10%,0),0)</f>
        <v>0</v>
      </c>
      <c r="R23" s="63"/>
      <c r="S23" s="63"/>
      <c r="T23" s="63"/>
      <c r="U23" s="63"/>
      <c r="V23" s="63"/>
      <c r="W23" s="412">
        <f>SUM(M23:V23)</f>
        <v>0</v>
      </c>
      <c r="X23" s="413"/>
      <c r="Y23" s="413"/>
      <c r="Z23" s="413"/>
      <c r="AA23" s="413"/>
      <c r="AB23" s="413"/>
      <c r="AC23" s="94">
        <v>10</v>
      </c>
      <c r="AD23" s="179">
        <f>AD2</f>
        <v>42217</v>
      </c>
      <c r="AE23" s="108">
        <f t="shared" si="11"/>
        <v>42370</v>
      </c>
      <c r="AF23" s="107">
        <f>IF(IF(AE23&lt;Data!$I$2,Data!$F$19,IF(AE23&lt;$AD$6,Data!$F$19,AE23))=AF22,Data!$F$19,IF(AE23&lt;Data!$I$2,Data!$F$19,IF(AE23&lt;$AD$6,Data!$F$19,AE23)))</f>
        <v>42370</v>
      </c>
      <c r="AG23" s="107">
        <f t="shared" si="12"/>
        <v>42430</v>
      </c>
      <c r="AH23" s="108">
        <f t="shared" si="19"/>
        <v>42430</v>
      </c>
      <c r="AI23" s="107">
        <f t="shared" si="3"/>
        <v>42429</v>
      </c>
      <c r="AJ23" s="180">
        <f t="shared" si="4"/>
        <v>31</v>
      </c>
      <c r="AK23" s="90">
        <f t="shared" si="5"/>
        <v>0</v>
      </c>
      <c r="AL23" s="90">
        <f>IF(AND(AH23&gt;=$AO$4,AH23&lt;$AI$2),Data!$F$39,LOOKUP(AH23,$AI$1:$AI$5,$AJ$1:$AJ$5))</f>
        <v>36070</v>
      </c>
      <c r="AM23" s="90">
        <f>IF(AH23=Data!$G$33,Data!$H$33,IF(AH23=Data!$G$34,Data!$H$34,IF(AH23=Data!$G$35,Data!$H$35,Data!$H$36)))</f>
        <v>0.5</v>
      </c>
      <c r="AN23" s="90">
        <f t="shared" si="13"/>
        <v>0</v>
      </c>
      <c r="AO23" s="111">
        <f>IF(AN23&gt;0,ROUND(Data!$E$15*AK23*AM23/AK23,0),0)</f>
        <v>0</v>
      </c>
      <c r="AP23" s="90">
        <f>IF(AH23&gt;=Data!$G$22,Data!$I$22,IF(AH23&gt;=Data!$G$21,Data!$I$21,IF(AH23&gt;=Data!$F$21,Data!$I$19,0)))</f>
        <v>8.9079999999999995</v>
      </c>
      <c r="AQ23" s="90">
        <f>IF(Data!$D$25&lt;Data!$D$24,Data!$E$24,IF(AI23&gt;=Data!$D$25,Data!$E$25,Data!$E$24))</f>
        <v>14.5</v>
      </c>
      <c r="AR23" s="90">
        <f t="shared" si="30"/>
        <v>29</v>
      </c>
      <c r="AS23" s="90">
        <f t="shared" si="31"/>
        <v>0</v>
      </c>
      <c r="AT23" s="90">
        <f t="shared" si="32"/>
        <v>0</v>
      </c>
      <c r="AU23" s="90">
        <f>IF(Data!$E$27="Greater Hyderabad",SalaryParticulars!AV23,IF(Data!$E$27="Greater Visakhapatnam",SalaryParticulars!AW23,IF(Data!$E$27="Vijayawada",SalaryParticulars!AX23,IF(Data!$E$27="Other Muncipal Corporations",SalaryParticulars!AY23,0))))</f>
        <v>0</v>
      </c>
      <c r="AV23" s="413">
        <f t="shared" si="33"/>
        <v>0</v>
      </c>
      <c r="AW23" s="413">
        <f t="shared" si="34"/>
        <v>0</v>
      </c>
      <c r="AX23" s="413">
        <f t="shared" si="35"/>
        <v>0</v>
      </c>
      <c r="AY23" s="413">
        <f t="shared" si="36"/>
        <v>0</v>
      </c>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c r="EL23" s="413"/>
      <c r="EM23" s="413"/>
      <c r="EN23" s="413"/>
      <c r="EO23" s="413"/>
      <c r="EP23" s="413"/>
      <c r="EQ23" s="413"/>
      <c r="ER23" s="413"/>
      <c r="ES23" s="413"/>
      <c r="ET23" s="413"/>
      <c r="EU23" s="413"/>
      <c r="EV23" s="413"/>
      <c r="EW23" s="413"/>
      <c r="EX23" s="413"/>
      <c r="EY23" s="413"/>
      <c r="EZ23" s="413"/>
      <c r="FA23" s="413"/>
      <c r="FB23" s="413"/>
      <c r="FC23" s="413"/>
      <c r="FD23" s="413"/>
      <c r="FE23" s="413"/>
      <c r="FF23" s="413"/>
      <c r="FG23" s="413"/>
      <c r="FH23" s="413"/>
      <c r="FI23" s="413"/>
      <c r="FJ23" s="413"/>
      <c r="FK23" s="413"/>
      <c r="FL23" s="413"/>
      <c r="FM23" s="413"/>
      <c r="FN23" s="413"/>
      <c r="FO23" s="413"/>
      <c r="FP23" s="413"/>
      <c r="FQ23" s="413"/>
      <c r="FR23" s="413"/>
      <c r="FS23" s="413"/>
      <c r="FT23" s="413"/>
      <c r="FU23" s="413"/>
      <c r="FV23" s="413"/>
      <c r="FW23" s="413"/>
      <c r="FX23" s="413"/>
      <c r="FY23" s="413"/>
      <c r="FZ23" s="413"/>
      <c r="GA23" s="413"/>
      <c r="GB23" s="413"/>
      <c r="GC23" s="413"/>
      <c r="GD23" s="413"/>
      <c r="GE23" s="413"/>
      <c r="GF23" s="413"/>
      <c r="GG23" s="413"/>
      <c r="GH23" s="413"/>
      <c r="GI23" s="413"/>
      <c r="GJ23" s="413"/>
      <c r="GK23" s="413"/>
      <c r="GL23" s="413"/>
      <c r="GM23" s="413"/>
      <c r="GN23" s="413"/>
      <c r="GO23" s="413"/>
      <c r="GP23" s="413"/>
      <c r="GQ23" s="413"/>
      <c r="GR23" s="413"/>
      <c r="GS23" s="413"/>
      <c r="GT23" s="413"/>
      <c r="GU23" s="413"/>
      <c r="GV23" s="413"/>
      <c r="GW23" s="413"/>
      <c r="GX23" s="413"/>
      <c r="GY23" s="413"/>
      <c r="GZ23" s="413"/>
      <c r="HA23" s="413"/>
      <c r="HB23" s="413"/>
      <c r="HC23" s="413"/>
      <c r="HD23" s="413"/>
      <c r="HE23" s="413"/>
      <c r="HF23" s="413"/>
      <c r="HG23" s="413"/>
      <c r="HH23" s="413"/>
      <c r="HI23" s="413"/>
      <c r="HJ23" s="413"/>
      <c r="HK23" s="413"/>
      <c r="HL23" s="413"/>
      <c r="HM23" s="413"/>
      <c r="HN23" s="413"/>
      <c r="HO23" s="413"/>
      <c r="HP23" s="413"/>
      <c r="HQ23" s="413"/>
      <c r="HR23" s="413"/>
      <c r="HS23" s="413"/>
      <c r="HT23" s="413"/>
      <c r="HU23" s="413"/>
      <c r="HV23" s="413"/>
      <c r="HW23" s="413"/>
      <c r="HX23" s="413"/>
      <c r="HY23" s="413"/>
    </row>
    <row r="24" spans="1:233" s="76" customFormat="1" ht="17.25" customHeight="1">
      <c r="A24" s="120" t="s">
        <v>207</v>
      </c>
      <c r="B24" s="114"/>
      <c r="C24" s="78"/>
      <c r="D24" s="63"/>
      <c r="E24" s="63"/>
      <c r="F24" s="63"/>
      <c r="G24" s="63">
        <f>Data!N21</f>
        <v>0</v>
      </c>
      <c r="H24" s="63"/>
      <c r="I24" s="63"/>
      <c r="J24" s="63"/>
      <c r="K24" s="63"/>
      <c r="L24" s="63">
        <f>G24</f>
        <v>0</v>
      </c>
      <c r="M24" s="63">
        <f>IF(Data!$C$70="CPS",0,Data!O21)</f>
        <v>0</v>
      </c>
      <c r="N24" s="63"/>
      <c r="O24" s="63"/>
      <c r="P24" s="63"/>
      <c r="Q24" s="63">
        <f>IF(Data!$C$70="CPS",ROUND(L24*10%,0),0)</f>
        <v>0</v>
      </c>
      <c r="R24" s="63"/>
      <c r="S24" s="63"/>
      <c r="T24" s="63"/>
      <c r="U24" s="63"/>
      <c r="V24" s="63"/>
      <c r="W24" s="412">
        <f>SUM(M24:V24)</f>
        <v>0</v>
      </c>
      <c r="X24" s="413"/>
      <c r="Y24" s="413"/>
      <c r="Z24" s="413"/>
      <c r="AA24" s="413"/>
      <c r="AB24" s="413"/>
      <c r="AC24" s="94">
        <v>11</v>
      </c>
      <c r="AD24" s="179">
        <f>AD3</f>
        <v>42461</v>
      </c>
      <c r="AE24" s="108">
        <f t="shared" si="11"/>
        <v>42401</v>
      </c>
      <c r="AF24" s="107">
        <f>IF(IF(AE24&lt;Data!$I$2,Data!$F$19,IF(AE24&lt;$AD$6,Data!$F$19,AE24))=AF23,Data!$F$19,IF(AE24&lt;Data!$I$2,Data!$F$19,IF(AE24&lt;$AD$6,Data!$F$19,AE24)))</f>
        <v>42401</v>
      </c>
      <c r="AG24" s="107">
        <f t="shared" si="12"/>
        <v>42430</v>
      </c>
      <c r="AH24" s="108">
        <f t="shared" si="19"/>
        <v>42430</v>
      </c>
      <c r="AI24" s="107">
        <f t="shared" si="3"/>
        <v>42460</v>
      </c>
      <c r="AJ24" s="180">
        <f t="shared" si="4"/>
        <v>31</v>
      </c>
      <c r="AK24" s="90">
        <f t="shared" si="5"/>
        <v>31</v>
      </c>
      <c r="AL24" s="90">
        <f>IF(AND(AH24&gt;=$AO$4,AH24&lt;$AI$2),Data!$F$39,LOOKUP(AH24,$AI$1:$AI$5,$AJ$1:$AJ$5))</f>
        <v>36070</v>
      </c>
      <c r="AM24" s="90">
        <f>IF(AH24=Data!$G$33,Data!$H$33,IF(AH24=Data!$G$34,Data!$H$34,IF(AH24=Data!$G$35,Data!$H$35,Data!$H$36)))</f>
        <v>0.5</v>
      </c>
      <c r="AN24" s="90">
        <f t="shared" si="13"/>
        <v>0</v>
      </c>
      <c r="AO24" s="111">
        <f>IF(AN24&gt;0,ROUND(Data!$E$15*AK24*AM24/AK24,0),0)</f>
        <v>0</v>
      </c>
      <c r="AP24" s="90">
        <f>IF(AH24&gt;=Data!$G$22,Data!$I$22,IF(AH24&gt;=Data!$G$21,Data!$I$21,IF(AH24&gt;=Data!$F$21,Data!$I$19,0)))</f>
        <v>8.9079999999999995</v>
      </c>
      <c r="AQ24" s="90">
        <f>IF(Data!$D$25&lt;Data!$D$24,Data!$E$24,IF(AI24&gt;=Data!$D$25,Data!$E$25,Data!$E$24))</f>
        <v>14.5</v>
      </c>
      <c r="AR24" s="90">
        <f t="shared" si="30"/>
        <v>29</v>
      </c>
      <c r="AS24" s="90">
        <f t="shared" si="31"/>
        <v>0</v>
      </c>
      <c r="AT24" s="90">
        <f t="shared" si="32"/>
        <v>0</v>
      </c>
      <c r="AU24" s="90">
        <f>IF(Data!$E$27="Greater Hyderabad",SalaryParticulars!AV24,IF(Data!$E$27="Greater Visakhapatnam",SalaryParticulars!AW24,IF(Data!$E$27="Vijayawada",SalaryParticulars!AX24,IF(Data!$E$27="Other Muncipal Corporations",SalaryParticulars!AY24,0))))</f>
        <v>0</v>
      </c>
      <c r="AV24" s="413">
        <f t="shared" si="33"/>
        <v>0</v>
      </c>
      <c r="AW24" s="413">
        <f t="shared" si="34"/>
        <v>0</v>
      </c>
      <c r="AX24" s="413">
        <f t="shared" si="35"/>
        <v>0</v>
      </c>
      <c r="AY24" s="413">
        <f t="shared" si="36"/>
        <v>0</v>
      </c>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13"/>
      <c r="CO24" s="413"/>
      <c r="CP24" s="413"/>
      <c r="CQ24" s="413"/>
      <c r="CR24" s="413"/>
      <c r="CS24" s="413"/>
      <c r="CT24" s="413"/>
      <c r="CU24" s="413"/>
      <c r="CV24" s="413"/>
      <c r="CW24" s="413"/>
      <c r="CX24" s="413"/>
      <c r="CY24" s="413"/>
      <c r="CZ24" s="413"/>
      <c r="DA24" s="413"/>
      <c r="DB24" s="413"/>
      <c r="DC24" s="413"/>
      <c r="DD24" s="413"/>
      <c r="DE24" s="413"/>
      <c r="DF24" s="413"/>
      <c r="DG24" s="413"/>
      <c r="DH24" s="413"/>
      <c r="DI24" s="413"/>
      <c r="DJ24" s="413"/>
      <c r="DK24" s="413"/>
      <c r="DL24" s="413"/>
      <c r="DM24" s="413"/>
      <c r="DN24" s="413"/>
      <c r="DO24" s="413"/>
      <c r="DP24" s="413"/>
      <c r="DQ24" s="413"/>
      <c r="DR24" s="413"/>
      <c r="DS24" s="413"/>
      <c r="DT24" s="413"/>
      <c r="DU24" s="413"/>
      <c r="DV24" s="413"/>
      <c r="DW24" s="413"/>
      <c r="DX24" s="413"/>
      <c r="DY24" s="413"/>
      <c r="DZ24" s="413"/>
      <c r="EA24" s="413"/>
      <c r="EB24" s="413"/>
      <c r="EC24" s="413"/>
      <c r="ED24" s="413"/>
      <c r="EE24" s="413"/>
      <c r="EF24" s="413"/>
      <c r="EG24" s="413"/>
      <c r="EH24" s="413"/>
      <c r="EI24" s="413"/>
      <c r="EJ24" s="413"/>
      <c r="EK24" s="413"/>
      <c r="EL24" s="413"/>
      <c r="EM24" s="413"/>
      <c r="EN24" s="413"/>
      <c r="EO24" s="413"/>
      <c r="EP24" s="413"/>
      <c r="EQ24" s="413"/>
      <c r="ER24" s="413"/>
      <c r="ES24" s="413"/>
      <c r="ET24" s="413"/>
      <c r="EU24" s="413"/>
      <c r="EV24" s="413"/>
      <c r="EW24" s="413"/>
      <c r="EX24" s="413"/>
      <c r="EY24" s="413"/>
      <c r="EZ24" s="413"/>
      <c r="FA24" s="413"/>
      <c r="FB24" s="413"/>
      <c r="FC24" s="413"/>
      <c r="FD24" s="413"/>
      <c r="FE24" s="413"/>
      <c r="FF24" s="413"/>
      <c r="FG24" s="413"/>
      <c r="FH24" s="413"/>
      <c r="FI24" s="413"/>
      <c r="FJ24" s="413"/>
      <c r="FK24" s="413"/>
      <c r="FL24" s="413"/>
      <c r="FM24" s="413"/>
      <c r="FN24" s="413"/>
      <c r="FO24" s="413"/>
      <c r="FP24" s="413"/>
      <c r="FQ24" s="413"/>
      <c r="FR24" s="413"/>
      <c r="FS24" s="413"/>
      <c r="FT24" s="413"/>
      <c r="FU24" s="413"/>
      <c r="FV24" s="413"/>
      <c r="FW24" s="413"/>
      <c r="FX24" s="413"/>
      <c r="FY24" s="413"/>
      <c r="FZ24" s="413"/>
      <c r="GA24" s="413"/>
      <c r="GB24" s="413"/>
      <c r="GC24" s="413"/>
      <c r="GD24" s="413"/>
      <c r="GE24" s="413"/>
      <c r="GF24" s="413"/>
      <c r="GG24" s="413"/>
      <c r="GH24" s="413"/>
      <c r="GI24" s="413"/>
      <c r="GJ24" s="413"/>
      <c r="GK24" s="413"/>
      <c r="GL24" s="413"/>
      <c r="GM24" s="413"/>
      <c r="GN24" s="413"/>
      <c r="GO24" s="413"/>
      <c r="GP24" s="413"/>
      <c r="GQ24" s="413"/>
      <c r="GR24" s="413"/>
      <c r="GS24" s="413"/>
      <c r="GT24" s="413"/>
      <c r="GU24" s="413"/>
      <c r="GV24" s="413"/>
      <c r="GW24" s="413"/>
      <c r="GX24" s="413"/>
      <c r="GY24" s="413"/>
      <c r="GZ24" s="413"/>
      <c r="HA24" s="413"/>
      <c r="HB24" s="413"/>
      <c r="HC24" s="413"/>
      <c r="HD24" s="413"/>
      <c r="HE24" s="413"/>
      <c r="HF24" s="413"/>
      <c r="HG24" s="413"/>
      <c r="HH24" s="413"/>
      <c r="HI24" s="413"/>
      <c r="HJ24" s="413"/>
      <c r="HK24" s="413"/>
      <c r="HL24" s="413"/>
      <c r="HM24" s="413"/>
      <c r="HN24" s="413"/>
      <c r="HO24" s="413"/>
      <c r="HP24" s="413"/>
      <c r="HQ24" s="413"/>
      <c r="HR24" s="413"/>
      <c r="HS24" s="413"/>
      <c r="HT24" s="413"/>
      <c r="HU24" s="413"/>
      <c r="HV24" s="413"/>
      <c r="HW24" s="413"/>
      <c r="HX24" s="413"/>
      <c r="HY24" s="413"/>
    </row>
    <row r="25" spans="1:233" s="76" customFormat="1" ht="17.25" hidden="1" customHeight="1">
      <c r="A25" s="519" t="str">
        <f>Data!D53</f>
        <v>AAS arrears</v>
      </c>
      <c r="B25" s="520"/>
      <c r="C25" s="93"/>
      <c r="D25" s="63">
        <f>Data!D54</f>
        <v>0</v>
      </c>
      <c r="E25" s="63"/>
      <c r="F25" s="63"/>
      <c r="G25" s="63">
        <f>Data!D55</f>
        <v>0</v>
      </c>
      <c r="H25" s="63">
        <f>Data!D56</f>
        <v>0</v>
      </c>
      <c r="I25" s="63">
        <f>Data!D58</f>
        <v>0</v>
      </c>
      <c r="J25" s="63">
        <f>Data!D57</f>
        <v>0</v>
      </c>
      <c r="K25" s="63">
        <f>Data!D59</f>
        <v>0</v>
      </c>
      <c r="L25" s="63">
        <f>SUM(D25:J25)</f>
        <v>0</v>
      </c>
      <c r="M25" s="63">
        <f>Data!D61</f>
        <v>0</v>
      </c>
      <c r="N25" s="63">
        <f>Data!D60</f>
        <v>0</v>
      </c>
      <c r="O25" s="63"/>
      <c r="P25" s="63"/>
      <c r="Q25" s="63">
        <f>Data!D62</f>
        <v>0</v>
      </c>
      <c r="R25" s="63"/>
      <c r="S25" s="63"/>
      <c r="T25" s="63"/>
      <c r="U25" s="63"/>
      <c r="V25" s="63"/>
      <c r="W25" s="412">
        <f>SUM(M25:V25)</f>
        <v>0</v>
      </c>
      <c r="X25" s="413"/>
      <c r="Y25" s="414"/>
      <c r="Z25" s="413"/>
      <c r="AA25" s="413"/>
      <c r="AB25" s="413"/>
      <c r="AC25" s="94">
        <v>12</v>
      </c>
      <c r="AD25" s="179">
        <f>AD4</f>
        <v>42461</v>
      </c>
      <c r="AE25" s="108">
        <f t="shared" si="11"/>
        <v>42461</v>
      </c>
      <c r="AF25" s="107">
        <f>IF(IF(AE25&lt;Data!$I$2,Data!$F$19,IF(AE25&lt;$AD$6,Data!$F$19,AE25))=AF24,Data!$F$19,IF(AE25&lt;Data!$I$2,Data!$F$19,IF(AE25&lt;$AD$6,Data!$F$19,AE25)))</f>
        <v>42461</v>
      </c>
      <c r="AG25" s="107">
        <f t="shared" si="12"/>
        <v>42430</v>
      </c>
      <c r="AH25" s="108">
        <f t="shared" si="19"/>
        <v>42461</v>
      </c>
      <c r="AI25" s="107">
        <f t="shared" si="3"/>
        <v>42460</v>
      </c>
      <c r="AJ25" s="180">
        <f t="shared" si="4"/>
        <v>30</v>
      </c>
      <c r="AK25" s="90">
        <f t="shared" si="5"/>
        <v>0</v>
      </c>
      <c r="AL25" s="90">
        <f>IF(AND(AH25&gt;=$AO$4,AH25&lt;$AI$2),Data!$F$39,LOOKUP(AH25,$AI$1:$AI$5,$AJ$1:$AJ$5))</f>
        <v>0</v>
      </c>
      <c r="AM25" s="90">
        <f>IF(AH25=Data!$G$33,Data!$H$33,IF(AH25=Data!$G$34,Data!$H$34,IF(AH25=Data!$G$35,Data!$H$35,Data!$H$36)))</f>
        <v>1</v>
      </c>
      <c r="AN25" s="90">
        <f t="shared" si="13"/>
        <v>0</v>
      </c>
      <c r="AO25" s="111">
        <f>IF(AN25&gt;0,ROUND(Data!$E$15*AK25*AM25/AK25,0),0)</f>
        <v>0</v>
      </c>
      <c r="AP25" s="90">
        <f>IF(AH25&gt;=Data!$G$22,Data!$I$22,IF(AH25&gt;=Data!$G$21,Data!$I$21,IF(AH25&gt;=Data!$F$21,Data!$I$19,0)))</f>
        <v>8.9079999999999995</v>
      </c>
      <c r="AQ25" s="90">
        <f>IF(Data!$D$25&lt;Data!$D$24,Data!$E$24,IF(AI25&gt;=Data!$D$25,Data!$E$25,Data!$E$24))</f>
        <v>14.5</v>
      </c>
      <c r="AR25" s="90">
        <f t="shared" si="30"/>
        <v>14.5</v>
      </c>
      <c r="AS25" s="90">
        <f t="shared" si="31"/>
        <v>0</v>
      </c>
      <c r="AT25" s="90">
        <f t="shared" si="32"/>
        <v>0</v>
      </c>
      <c r="AU25" s="90">
        <f>IF(Data!$E$27="Greater Hyderabad",SalaryParticulars!AV25,IF(Data!$E$27="Greater Visakhapatnam",SalaryParticulars!AW25,IF(Data!$E$27="Vijayawada",SalaryParticulars!AX25,IF(Data!$E$27="Other Muncipal Corporations",SalaryParticulars!AY25,0))))</f>
        <v>0</v>
      </c>
      <c r="AV25" s="413">
        <f t="shared" si="33"/>
        <v>0</v>
      </c>
      <c r="AW25" s="413">
        <f t="shared" si="34"/>
        <v>0</v>
      </c>
      <c r="AX25" s="413">
        <f t="shared" si="35"/>
        <v>0</v>
      </c>
      <c r="AY25" s="413">
        <f t="shared" si="36"/>
        <v>0</v>
      </c>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413"/>
      <c r="DP25" s="413"/>
      <c r="DQ25" s="413"/>
      <c r="DR25" s="413"/>
      <c r="DS25" s="413"/>
      <c r="DT25" s="413"/>
      <c r="DU25" s="413"/>
      <c r="DV25" s="413"/>
      <c r="DW25" s="413"/>
      <c r="DX25" s="413"/>
      <c r="DY25" s="413"/>
      <c r="DZ25" s="413"/>
      <c r="EA25" s="413"/>
      <c r="EB25" s="413"/>
      <c r="EC25" s="413"/>
      <c r="ED25" s="413"/>
      <c r="EE25" s="413"/>
      <c r="EF25" s="413"/>
      <c r="EG25" s="413"/>
      <c r="EH25" s="413"/>
      <c r="EI25" s="413"/>
      <c r="EJ25" s="413"/>
      <c r="EK25" s="413"/>
      <c r="EL25" s="413"/>
      <c r="EM25" s="413"/>
      <c r="EN25" s="413"/>
      <c r="EO25" s="413"/>
      <c r="EP25" s="413"/>
      <c r="EQ25" s="413"/>
      <c r="ER25" s="413"/>
      <c r="ES25" s="413"/>
      <c r="ET25" s="413"/>
      <c r="EU25" s="413"/>
      <c r="EV25" s="413"/>
      <c r="EW25" s="413"/>
      <c r="EX25" s="413"/>
      <c r="EY25" s="413"/>
      <c r="EZ25" s="413"/>
      <c r="FA25" s="413"/>
      <c r="FB25" s="413"/>
      <c r="FC25" s="413"/>
      <c r="FD25" s="413"/>
      <c r="FE25" s="413"/>
      <c r="FF25" s="413"/>
      <c r="FG25" s="413"/>
      <c r="FH25" s="413"/>
      <c r="FI25" s="413"/>
      <c r="FJ25" s="413"/>
      <c r="FK25" s="413"/>
      <c r="FL25" s="413"/>
      <c r="FM25" s="413"/>
      <c r="FN25" s="413"/>
      <c r="FO25" s="413"/>
      <c r="FP25" s="413"/>
      <c r="FQ25" s="413"/>
      <c r="FR25" s="413"/>
      <c r="FS25" s="413"/>
      <c r="FT25" s="413"/>
      <c r="FU25" s="413"/>
      <c r="FV25" s="413"/>
      <c r="FW25" s="413"/>
      <c r="FX25" s="413"/>
      <c r="FY25" s="413"/>
      <c r="FZ25" s="413"/>
      <c r="GA25" s="413"/>
      <c r="GB25" s="413"/>
      <c r="GC25" s="413"/>
      <c r="GD25" s="413"/>
      <c r="GE25" s="413"/>
      <c r="GF25" s="413"/>
      <c r="GG25" s="413"/>
      <c r="GH25" s="413"/>
      <c r="GI25" s="413"/>
      <c r="GJ25" s="413"/>
      <c r="GK25" s="413"/>
      <c r="GL25" s="413"/>
      <c r="GM25" s="413"/>
      <c r="GN25" s="413"/>
      <c r="GO25" s="413"/>
      <c r="GP25" s="413"/>
      <c r="GQ25" s="413"/>
      <c r="GR25" s="413"/>
      <c r="GS25" s="413"/>
      <c r="GT25" s="413"/>
      <c r="GU25" s="413"/>
      <c r="GV25" s="413"/>
      <c r="GW25" s="413"/>
      <c r="GX25" s="413"/>
      <c r="GY25" s="413"/>
      <c r="GZ25" s="413"/>
      <c r="HA25" s="413"/>
      <c r="HB25" s="413"/>
      <c r="HC25" s="413"/>
      <c r="HD25" s="413"/>
      <c r="HE25" s="413"/>
      <c r="HF25" s="413"/>
      <c r="HG25" s="413"/>
      <c r="HH25" s="413"/>
      <c r="HI25" s="413"/>
      <c r="HJ25" s="413"/>
      <c r="HK25" s="413"/>
      <c r="HL25" s="413"/>
      <c r="HM25" s="413"/>
      <c r="HN25" s="413"/>
      <c r="HO25" s="413"/>
      <c r="HP25" s="413"/>
      <c r="HQ25" s="413"/>
      <c r="HR25" s="413"/>
      <c r="HS25" s="413"/>
      <c r="HT25" s="413"/>
      <c r="HU25" s="413"/>
      <c r="HV25" s="413"/>
      <c r="HW25" s="413"/>
      <c r="HX25" s="413"/>
      <c r="HY25" s="413"/>
    </row>
    <row r="26" spans="1:233" s="76" customFormat="1" ht="17.25" hidden="1" customHeight="1">
      <c r="A26" s="519" t="str">
        <f>Data!E53</f>
        <v>Promotion Arrears</v>
      </c>
      <c r="B26" s="520"/>
      <c r="C26" s="78"/>
      <c r="D26" s="63">
        <f>Data!E54</f>
        <v>0</v>
      </c>
      <c r="E26" s="63"/>
      <c r="F26" s="63"/>
      <c r="G26" s="63">
        <f>Data!E55</f>
        <v>0</v>
      </c>
      <c r="H26" s="63">
        <f>Data!E56</f>
        <v>0</v>
      </c>
      <c r="I26" s="63">
        <f>Data!E58</f>
        <v>0</v>
      </c>
      <c r="J26" s="63">
        <f>Data!E57</f>
        <v>0</v>
      </c>
      <c r="K26" s="63">
        <f>Data!E59</f>
        <v>0</v>
      </c>
      <c r="L26" s="63">
        <f>SUM(D26:J26)</f>
        <v>0</v>
      </c>
      <c r="M26" s="63">
        <f>Data!E61</f>
        <v>0</v>
      </c>
      <c r="N26" s="63">
        <f>Data!E60</f>
        <v>0</v>
      </c>
      <c r="O26" s="63"/>
      <c r="P26" s="63"/>
      <c r="Q26" s="63">
        <f>Data!E62</f>
        <v>0</v>
      </c>
      <c r="R26" s="63"/>
      <c r="S26" s="63"/>
      <c r="T26" s="63"/>
      <c r="U26" s="63"/>
      <c r="V26" s="63"/>
      <c r="W26" s="412">
        <f>SUM(M26:V26)</f>
        <v>0</v>
      </c>
      <c r="X26" s="413"/>
      <c r="Y26" s="414"/>
      <c r="Z26" s="413"/>
      <c r="AA26" s="413"/>
      <c r="AB26" s="413"/>
      <c r="AC26" s="94">
        <v>13</v>
      </c>
      <c r="AD26" s="179">
        <f>AD5</f>
        <v>42461</v>
      </c>
      <c r="AE26" s="108">
        <f t="shared" si="11"/>
        <v>42461</v>
      </c>
      <c r="AF26" s="107">
        <f>IF(IF(AE26&lt;Data!$I$2,Data!$F$19,IF(AE26&lt;$AD$6,Data!$F$19,AE26))=AF25,Data!$F$19,IF(AE26&lt;Data!$I$2,Data!$F$19,IF(AE26&lt;$AD$6,Data!$F$19,AE26)))</f>
        <v>42430</v>
      </c>
      <c r="AG26" s="107">
        <f t="shared" si="12"/>
        <v>42461</v>
      </c>
      <c r="AH26" s="108">
        <f t="shared" si="19"/>
        <v>42461</v>
      </c>
      <c r="AI26" s="107">
        <f t="shared" si="3"/>
        <v>-1</v>
      </c>
      <c r="AJ26" s="180">
        <f t="shared" si="4"/>
        <v>30</v>
      </c>
      <c r="AK26" s="90">
        <f t="shared" si="5"/>
        <v>-42461</v>
      </c>
      <c r="AL26" s="90">
        <f>IF(AND(AH26&gt;=$AO$4,AH26&lt;$AI$2),Data!$F$39,LOOKUP(AH26,$AI$1:$AI$5,$AJ$1:$AJ$5))</f>
        <v>0</v>
      </c>
      <c r="AM26" s="90">
        <f>IF(AH26=Data!$G$33,Data!$H$33,IF(AH26=Data!$G$34,Data!$H$34,IF(AH26=Data!$G$35,Data!$H$35,Data!$H$36)))</f>
        <v>1</v>
      </c>
      <c r="AN26" s="90">
        <f t="shared" si="13"/>
        <v>0</v>
      </c>
      <c r="AO26" s="111">
        <f>IF(AN26&gt;0,ROUND(Data!$E$15*AK26*AM26/AK26,0),0)</f>
        <v>0</v>
      </c>
      <c r="AP26" s="90">
        <f>IF(AH26&gt;=Data!$G$22,Data!$I$22,IF(AH26&gt;=Data!$G$21,Data!$I$21,IF(AH26&gt;=Data!$F$21,Data!$I$19,0)))</f>
        <v>8.9079999999999995</v>
      </c>
      <c r="AQ26" s="90">
        <f>IF(Data!$D$25&lt;Data!$D$24,Data!$E$24,IF(AI26&gt;=Data!$D$25,Data!$E$25,Data!$E$24))</f>
        <v>12</v>
      </c>
      <c r="AR26" s="90">
        <f t="shared" si="30"/>
        <v>12</v>
      </c>
      <c r="AS26" s="90">
        <f t="shared" si="31"/>
        <v>0</v>
      </c>
      <c r="AT26" s="90">
        <f t="shared" si="32"/>
        <v>0</v>
      </c>
      <c r="AU26" s="90">
        <f>IF(Data!$E$27="Greater Hyderabad",SalaryParticulars!AV26,IF(Data!$E$27="Greater Visakhapatnam",SalaryParticulars!AW26,IF(Data!$E$27="Vijayawada",SalaryParticulars!AX26,IF(Data!$E$27="Other Muncipal Corporations",SalaryParticulars!AY26,0))))</f>
        <v>0</v>
      </c>
      <c r="AV26" s="413">
        <f t="shared" si="33"/>
        <v>0</v>
      </c>
      <c r="AW26" s="413">
        <f t="shared" si="34"/>
        <v>0</v>
      </c>
      <c r="AX26" s="413">
        <f t="shared" si="35"/>
        <v>0</v>
      </c>
      <c r="AY26" s="413">
        <f t="shared" si="36"/>
        <v>0</v>
      </c>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c r="CV26" s="413"/>
      <c r="CW26" s="413"/>
      <c r="CX26" s="413"/>
      <c r="CY26" s="413"/>
      <c r="CZ26" s="413"/>
      <c r="DA26" s="413"/>
      <c r="DB26" s="413"/>
      <c r="DC26" s="413"/>
      <c r="DD26" s="413"/>
      <c r="DE26" s="413"/>
      <c r="DF26" s="413"/>
      <c r="DG26" s="413"/>
      <c r="DH26" s="413"/>
      <c r="DI26" s="413"/>
      <c r="DJ26" s="413"/>
      <c r="DK26" s="413"/>
      <c r="DL26" s="413"/>
      <c r="DM26" s="413"/>
      <c r="DN26" s="413"/>
      <c r="DO26" s="413"/>
      <c r="DP26" s="413"/>
      <c r="DQ26" s="413"/>
      <c r="DR26" s="413"/>
      <c r="DS26" s="413"/>
      <c r="DT26" s="413"/>
      <c r="DU26" s="413"/>
      <c r="DV26" s="413"/>
      <c r="DW26" s="413"/>
      <c r="DX26" s="413"/>
      <c r="DY26" s="413"/>
      <c r="DZ26" s="413"/>
      <c r="EA26" s="413"/>
      <c r="EB26" s="413"/>
      <c r="EC26" s="413"/>
      <c r="ED26" s="413"/>
      <c r="EE26" s="413"/>
      <c r="EF26" s="413"/>
      <c r="EG26" s="413"/>
      <c r="EH26" s="413"/>
      <c r="EI26" s="413"/>
      <c r="EJ26" s="413"/>
      <c r="EK26" s="413"/>
      <c r="EL26" s="413"/>
      <c r="EM26" s="413"/>
      <c r="EN26" s="413"/>
      <c r="EO26" s="413"/>
      <c r="EP26" s="413"/>
      <c r="EQ26" s="413"/>
      <c r="ER26" s="413"/>
      <c r="ES26" s="413"/>
      <c r="ET26" s="413"/>
      <c r="EU26" s="413"/>
      <c r="EV26" s="413"/>
      <c r="EW26" s="413"/>
      <c r="EX26" s="413"/>
      <c r="EY26" s="413"/>
      <c r="EZ26" s="413"/>
      <c r="FA26" s="413"/>
      <c r="FB26" s="413"/>
      <c r="FC26" s="413"/>
      <c r="FD26" s="413"/>
      <c r="FE26" s="413"/>
      <c r="FF26" s="413"/>
      <c r="FG26" s="413"/>
      <c r="FH26" s="413"/>
      <c r="FI26" s="413"/>
      <c r="FJ26" s="413"/>
      <c r="FK26" s="413"/>
      <c r="FL26" s="413"/>
      <c r="FM26" s="413"/>
      <c r="FN26" s="413"/>
      <c r="FO26" s="413"/>
      <c r="FP26" s="413"/>
      <c r="FQ26" s="413"/>
      <c r="FR26" s="413"/>
      <c r="FS26" s="413"/>
      <c r="FT26" s="413"/>
      <c r="FU26" s="413"/>
      <c r="FV26" s="413"/>
      <c r="FW26" s="413"/>
      <c r="FX26" s="413"/>
      <c r="FY26" s="413"/>
      <c r="FZ26" s="413"/>
      <c r="GA26" s="413"/>
      <c r="GB26" s="413"/>
      <c r="GC26" s="413"/>
      <c r="GD26" s="413"/>
      <c r="GE26" s="413"/>
      <c r="GF26" s="413"/>
      <c r="GG26" s="413"/>
      <c r="GH26" s="413"/>
      <c r="GI26" s="413"/>
      <c r="GJ26" s="413"/>
      <c r="GK26" s="413"/>
      <c r="GL26" s="413"/>
      <c r="GM26" s="413"/>
      <c r="GN26" s="413"/>
      <c r="GO26" s="413"/>
      <c r="GP26" s="413"/>
      <c r="GQ26" s="413"/>
      <c r="GR26" s="413"/>
      <c r="GS26" s="413"/>
      <c r="GT26" s="413"/>
      <c r="GU26" s="413"/>
      <c r="GV26" s="413"/>
      <c r="GW26" s="413"/>
      <c r="GX26" s="413"/>
      <c r="GY26" s="413"/>
      <c r="GZ26" s="413"/>
      <c r="HA26" s="413"/>
      <c r="HB26" s="413"/>
      <c r="HC26" s="413"/>
      <c r="HD26" s="413"/>
      <c r="HE26" s="413"/>
      <c r="HF26" s="413"/>
      <c r="HG26" s="413"/>
      <c r="HH26" s="413"/>
      <c r="HI26" s="413"/>
      <c r="HJ26" s="413"/>
      <c r="HK26" s="413"/>
      <c r="HL26" s="413"/>
      <c r="HM26" s="413"/>
      <c r="HN26" s="413"/>
      <c r="HO26" s="413"/>
      <c r="HP26" s="413"/>
      <c r="HQ26" s="413"/>
      <c r="HR26" s="413"/>
      <c r="HS26" s="413"/>
      <c r="HT26" s="413"/>
      <c r="HU26" s="413"/>
      <c r="HV26" s="413"/>
      <c r="HW26" s="413"/>
      <c r="HX26" s="413"/>
      <c r="HY26" s="413"/>
    </row>
    <row r="27" spans="1:233" s="80" customFormat="1" ht="17.25" customHeight="1">
      <c r="A27" s="515" t="s">
        <v>11</v>
      </c>
      <c r="B27" s="516"/>
      <c r="C27" s="77"/>
      <c r="D27" s="79">
        <f t="shared" ref="D27:T27" si="39">SUM(D22:D26)</f>
        <v>18035</v>
      </c>
      <c r="E27" s="79">
        <f t="shared" si="39"/>
        <v>0</v>
      </c>
      <c r="F27" s="79">
        <f t="shared" si="39"/>
        <v>0</v>
      </c>
      <c r="G27" s="79">
        <f t="shared" si="39"/>
        <v>1607</v>
      </c>
      <c r="H27" s="79">
        <f t="shared" si="39"/>
        <v>2615</v>
      </c>
      <c r="I27" s="79">
        <f t="shared" si="39"/>
        <v>0</v>
      </c>
      <c r="J27" s="79">
        <f t="shared" si="39"/>
        <v>0</v>
      </c>
      <c r="K27" s="79">
        <f t="shared" si="39"/>
        <v>0</v>
      </c>
      <c r="L27" s="79">
        <f t="shared" si="39"/>
        <v>22257</v>
      </c>
      <c r="M27" s="79">
        <f t="shared" si="39"/>
        <v>0</v>
      </c>
      <c r="N27" s="79">
        <f t="shared" si="39"/>
        <v>0</v>
      </c>
      <c r="O27" s="79">
        <f t="shared" si="39"/>
        <v>0</v>
      </c>
      <c r="P27" s="79">
        <f t="shared" si="39"/>
        <v>0</v>
      </c>
      <c r="Q27" s="79">
        <f t="shared" si="39"/>
        <v>0</v>
      </c>
      <c r="R27" s="79">
        <f t="shared" si="39"/>
        <v>0</v>
      </c>
      <c r="S27" s="79">
        <f t="shared" si="39"/>
        <v>0</v>
      </c>
      <c r="T27" s="79">
        <f t="shared" si="39"/>
        <v>0</v>
      </c>
      <c r="U27" s="79"/>
      <c r="V27" s="79"/>
      <c r="W27" s="416">
        <f>SUM(W22:W26)</f>
        <v>0</v>
      </c>
      <c r="X27" s="417"/>
      <c r="Y27" s="417"/>
      <c r="Z27" s="417"/>
      <c r="AA27" s="417"/>
      <c r="AB27" s="417"/>
      <c r="AC27" s="178">
        <v>14</v>
      </c>
      <c r="AD27" s="179">
        <f>Data!U44</f>
        <v>42095</v>
      </c>
      <c r="AE27" s="108">
        <f t="shared" si="11"/>
        <v>42461</v>
      </c>
      <c r="AF27" s="107">
        <f>IF(IF(AE27&lt;Data!$I$2,Data!$F$19,IF(AE27&lt;$AD$6,Data!$F$19,AE27))=AF26,Data!$F$19,IF(AE27&lt;Data!$I$2,Data!$F$19,IF(AE27&lt;$AD$6,Data!$F$19,AE27)))</f>
        <v>42461</v>
      </c>
      <c r="AG27" s="107">
        <f t="shared" si="12"/>
        <v>42461</v>
      </c>
      <c r="AH27" s="108">
        <f t="shared" si="19"/>
        <v>0</v>
      </c>
      <c r="AI27" s="107">
        <f t="shared" si="3"/>
        <v>-1</v>
      </c>
      <c r="AJ27" s="180">
        <f t="shared" ref="AJ27" si="40">DAY(DATE(YEAR(AH27),MONTH(AH27)+1,1)-1)</f>
        <v>31</v>
      </c>
      <c r="AK27" s="90">
        <f t="shared" ref="AK27" si="41">AI27-AH27+1</f>
        <v>0</v>
      </c>
      <c r="AL27" s="90" t="e">
        <f>IF(AND(AH27&gt;=$AO$4,AH27&lt;$AI$2),Data!$F$39,LOOKUP(AH27,$AI$1:$AI$5,$AJ$1:$AJ$5))</f>
        <v>#N/A</v>
      </c>
      <c r="AM27" s="90">
        <f>IF(AH27=Data!$G$33,Data!$H$33,IF(AH27=Data!$G$34,Data!$H$34,IF(AH27=Data!$G$35,Data!$H$35,Data!$H$36)))</f>
        <v>1</v>
      </c>
      <c r="AN27" s="90" t="e">
        <f t="shared" si="13"/>
        <v>#N/A</v>
      </c>
      <c r="AO27" s="111" t="e">
        <f>IF(AN27&gt;0,ROUND(Data!$E$15*AK27*AM27/AK27,0),0)</f>
        <v>#N/A</v>
      </c>
      <c r="AP27" s="90">
        <f>IF(AH27&gt;=Data!$G$22,Data!$I$22,IF(AH27&gt;=Data!$G$21,Data!$I$21,IF(AH27&gt;=Data!$F$21,Data!$I$19,0)))</f>
        <v>0</v>
      </c>
      <c r="AQ27" s="90">
        <f>IF(Data!$D$25&lt;Data!$D$24,Data!$E$24,IF(AI27&gt;=Data!$D$25,Data!$E$25,Data!$E$24))</f>
        <v>12</v>
      </c>
      <c r="AR27" s="90">
        <f t="shared" ref="AR27" si="42">IF(AM27=0.5,AQ27*2,AQ27)</f>
        <v>12</v>
      </c>
      <c r="AS27" s="90" t="e">
        <f t="shared" ref="AS27" si="43">ROUND(AN27*AP27%*AK27/AJ27,0)</f>
        <v>#N/A</v>
      </c>
      <c r="AT27" s="90" t="e">
        <f t="shared" ref="AT27" si="44">ROUND(AN27*AQ27%*AK27/AJ27,0)</f>
        <v>#N/A</v>
      </c>
      <c r="AU27" s="90">
        <f>IF(Data!$E$27="Greater Hyderabad",SalaryParticulars!AV27,IF(Data!$E$27="Greater Visakhapatnam",SalaryParticulars!AW27,IF(Data!$E$27="Vijayawada",SalaryParticulars!AX27,IF(Data!$E$27="Other Muncipal Corporations",SalaryParticulars!AY27,0))))</f>
        <v>0</v>
      </c>
      <c r="AV27" s="413" t="e">
        <f t="shared" ref="AV27" si="45">IF(AN27=0,0,IF(AN27&gt;18030,525,IF(AN27&gt;13270,350,IF(AN27&gt;8200,300,200))))</f>
        <v>#N/A</v>
      </c>
      <c r="AW27" s="413" t="e">
        <f t="shared" ref="AW27" si="46">IF(AN27=0,0,IF(AN27&gt;18030,350,IF(AN27&gt;13270,220,IF(AN27&gt;8200,160,120))))</f>
        <v>#N/A</v>
      </c>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c r="CY27" s="417"/>
      <c r="CZ27" s="417"/>
      <c r="DA27" s="417"/>
      <c r="DB27" s="417"/>
      <c r="DC27" s="417"/>
      <c r="DD27" s="417"/>
      <c r="DE27" s="417"/>
      <c r="DF27" s="417"/>
      <c r="DG27" s="417"/>
      <c r="DH27" s="417"/>
      <c r="DI27" s="417"/>
      <c r="DJ27" s="417"/>
      <c r="DK27" s="417"/>
      <c r="DL27" s="417"/>
      <c r="DM27" s="417"/>
      <c r="DN27" s="417"/>
      <c r="DO27" s="417"/>
      <c r="DP27" s="417"/>
      <c r="DQ27" s="417"/>
      <c r="DR27" s="417"/>
      <c r="DS27" s="417"/>
      <c r="DT27" s="417"/>
      <c r="DU27" s="417"/>
      <c r="DV27" s="417"/>
      <c r="DW27" s="417"/>
      <c r="DX27" s="417"/>
      <c r="DY27" s="417"/>
      <c r="DZ27" s="417"/>
      <c r="EA27" s="417"/>
      <c r="EB27" s="417"/>
      <c r="EC27" s="417"/>
      <c r="ED27" s="417"/>
      <c r="EE27" s="417"/>
      <c r="EF27" s="417"/>
      <c r="EG27" s="417"/>
      <c r="EH27" s="417"/>
      <c r="EI27" s="417"/>
      <c r="EJ27" s="417"/>
      <c r="EK27" s="417"/>
      <c r="EL27" s="417"/>
      <c r="EM27" s="417"/>
      <c r="EN27" s="417"/>
      <c r="EO27" s="417"/>
      <c r="EP27" s="417"/>
      <c r="EQ27" s="417"/>
      <c r="ER27" s="417"/>
      <c r="ES27" s="417"/>
      <c r="ET27" s="417"/>
      <c r="EU27" s="417"/>
      <c r="EV27" s="417"/>
      <c r="EW27" s="417"/>
      <c r="EX27" s="417"/>
      <c r="EY27" s="417"/>
      <c r="EZ27" s="417"/>
      <c r="FA27" s="417"/>
      <c r="FB27" s="417"/>
      <c r="FC27" s="417"/>
      <c r="FD27" s="417"/>
      <c r="FE27" s="417"/>
      <c r="FF27" s="417"/>
      <c r="FG27" s="417"/>
      <c r="FH27" s="417"/>
      <c r="FI27" s="417"/>
      <c r="FJ27" s="417"/>
      <c r="FK27" s="417"/>
      <c r="FL27" s="417"/>
      <c r="FM27" s="417"/>
      <c r="FN27" s="417"/>
      <c r="FO27" s="417"/>
      <c r="FP27" s="417"/>
      <c r="FQ27" s="417"/>
      <c r="FR27" s="417"/>
      <c r="FS27" s="417"/>
      <c r="FT27" s="417"/>
      <c r="FU27" s="417"/>
      <c r="FV27" s="417"/>
      <c r="FW27" s="417"/>
      <c r="FX27" s="417"/>
      <c r="FY27" s="417"/>
      <c r="FZ27" s="417"/>
      <c r="GA27" s="417"/>
      <c r="GB27" s="417"/>
      <c r="GC27" s="417"/>
      <c r="GD27" s="417"/>
      <c r="GE27" s="417"/>
      <c r="GF27" s="417"/>
      <c r="GG27" s="417"/>
      <c r="GH27" s="417"/>
      <c r="GI27" s="417"/>
      <c r="GJ27" s="417"/>
      <c r="GK27" s="417"/>
      <c r="GL27" s="417"/>
      <c r="GM27" s="417"/>
      <c r="GN27" s="417"/>
      <c r="GO27" s="417"/>
      <c r="GP27" s="417"/>
      <c r="GQ27" s="417"/>
      <c r="GR27" s="417"/>
      <c r="GS27" s="417"/>
      <c r="GT27" s="417"/>
      <c r="GU27" s="417"/>
      <c r="GV27" s="417"/>
      <c r="GW27" s="417"/>
      <c r="GX27" s="417"/>
      <c r="GY27" s="417"/>
      <c r="GZ27" s="417"/>
      <c r="HA27" s="417"/>
      <c r="HB27" s="417"/>
      <c r="HC27" s="417"/>
      <c r="HD27" s="417"/>
      <c r="HE27" s="417"/>
      <c r="HF27" s="417"/>
      <c r="HG27" s="417"/>
      <c r="HH27" s="417"/>
      <c r="HI27" s="417"/>
      <c r="HJ27" s="417"/>
      <c r="HK27" s="417"/>
      <c r="HL27" s="417"/>
      <c r="HM27" s="417"/>
      <c r="HN27" s="417"/>
      <c r="HO27" s="417"/>
      <c r="HP27" s="417"/>
      <c r="HQ27" s="417"/>
      <c r="HR27" s="417"/>
      <c r="HS27" s="417"/>
      <c r="HT27" s="417"/>
      <c r="HU27" s="417"/>
      <c r="HV27" s="417"/>
      <c r="HW27" s="417"/>
      <c r="HX27" s="417"/>
      <c r="HY27" s="417"/>
    </row>
    <row r="28" spans="1:233" s="76" customFormat="1" ht="18" customHeight="1">
      <c r="A28" s="513" t="s">
        <v>12</v>
      </c>
      <c r="B28" s="514"/>
      <c r="C28" s="69"/>
      <c r="D28" s="79">
        <f>SalaryParticulars!D21+D27</f>
        <v>427605</v>
      </c>
      <c r="E28" s="79">
        <f>SalaryParticulars!E21+E27</f>
        <v>0</v>
      </c>
      <c r="F28" s="79">
        <f>SalaryParticulars!F21+F27</f>
        <v>0</v>
      </c>
      <c r="G28" s="79">
        <f>SalaryParticulars!G21+G27</f>
        <v>49541</v>
      </c>
      <c r="H28" s="79">
        <f>SalaryParticulars!H21+H27</f>
        <v>61585</v>
      </c>
      <c r="I28" s="79">
        <f>SalaryParticulars!I21+I27</f>
        <v>0</v>
      </c>
      <c r="J28" s="79">
        <f>SalaryParticulars!J21+J27</f>
        <v>0</v>
      </c>
      <c r="K28" s="79">
        <f>SalaryParticulars!K21+K27</f>
        <v>4482</v>
      </c>
      <c r="L28" s="79">
        <f>SalaryParticulars!L21+L27</f>
        <v>543213</v>
      </c>
      <c r="M28" s="79">
        <f>SalaryParticulars!M21+M27</f>
        <v>18000</v>
      </c>
      <c r="N28" s="79">
        <f>SalaryParticulars!N21+N27</f>
        <v>2400</v>
      </c>
      <c r="O28" s="79">
        <f>SalaryParticulars!O21+O27</f>
        <v>720</v>
      </c>
      <c r="P28" s="79">
        <f>SalaryParticulars!P21+P27</f>
        <v>0</v>
      </c>
      <c r="Q28" s="79">
        <f>SalaryParticulars!Q21+Q27</f>
        <v>0</v>
      </c>
      <c r="R28" s="79">
        <f>SalaryParticulars!R21+R27</f>
        <v>5400</v>
      </c>
      <c r="S28" s="79">
        <f>SalaryParticulars!S21+S27</f>
        <v>1080</v>
      </c>
      <c r="T28" s="79">
        <f>SalaryParticulars!T21+T27</f>
        <v>70</v>
      </c>
      <c r="U28" s="79">
        <f>SalaryParticulars!U21+U27</f>
        <v>0</v>
      </c>
      <c r="V28" s="79">
        <f>SalaryParticulars!V21+V27</f>
        <v>0</v>
      </c>
      <c r="W28" s="416">
        <f>SalaryParticulars!W21+W27</f>
        <v>27670</v>
      </c>
      <c r="X28" s="413"/>
      <c r="Y28" s="413">
        <f>SUM(Y6:Y27)</f>
        <v>0</v>
      </c>
      <c r="Z28" s="413"/>
      <c r="AA28" s="413"/>
      <c r="AB28" s="413"/>
      <c r="AC28" s="94">
        <v>15</v>
      </c>
      <c r="AD28" s="400"/>
      <c r="AE28" s="400"/>
      <c r="AF28" s="400"/>
      <c r="AG28" s="400"/>
      <c r="AH28" s="400"/>
      <c r="AI28" s="107"/>
      <c r="AJ28" s="400"/>
      <c r="AK28" s="400"/>
      <c r="AL28" s="400"/>
      <c r="AM28" s="400"/>
      <c r="AN28" s="400"/>
      <c r="AO28" s="400"/>
      <c r="AP28" s="400"/>
      <c r="AQ28" s="400"/>
      <c r="AR28" s="400"/>
      <c r="AS28" s="400"/>
      <c r="AT28" s="400"/>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c r="EL28" s="413"/>
      <c r="EM28" s="413"/>
      <c r="EN28" s="413"/>
      <c r="EO28" s="413"/>
      <c r="EP28" s="413"/>
      <c r="EQ28" s="413"/>
      <c r="ER28" s="413"/>
      <c r="ES28" s="413"/>
      <c r="ET28" s="413"/>
      <c r="EU28" s="413"/>
      <c r="EV28" s="413"/>
      <c r="EW28" s="413"/>
      <c r="EX28" s="413"/>
      <c r="EY28" s="413"/>
      <c r="EZ28" s="413"/>
      <c r="FA28" s="413"/>
      <c r="FB28" s="413"/>
      <c r="FC28" s="413"/>
      <c r="FD28" s="413"/>
      <c r="FE28" s="413"/>
      <c r="FF28" s="413"/>
      <c r="FG28" s="413"/>
      <c r="FH28" s="413"/>
      <c r="FI28" s="413"/>
      <c r="FJ28" s="413"/>
      <c r="FK28" s="413"/>
      <c r="FL28" s="413"/>
      <c r="FM28" s="413"/>
      <c r="FN28" s="413"/>
      <c r="FO28" s="413"/>
      <c r="FP28" s="413"/>
      <c r="FQ28" s="413"/>
      <c r="FR28" s="413"/>
      <c r="FS28" s="413"/>
      <c r="FT28" s="413"/>
      <c r="FU28" s="413"/>
      <c r="FV28" s="413"/>
      <c r="FW28" s="413"/>
      <c r="FX28" s="413"/>
      <c r="FY28" s="413"/>
      <c r="FZ28" s="413"/>
      <c r="GA28" s="413"/>
      <c r="GB28" s="413"/>
      <c r="GC28" s="413"/>
      <c r="GD28" s="413"/>
      <c r="GE28" s="413"/>
      <c r="GF28" s="413"/>
      <c r="GG28" s="413"/>
      <c r="GH28" s="413"/>
      <c r="GI28" s="413"/>
      <c r="GJ28" s="413"/>
      <c r="GK28" s="413"/>
      <c r="GL28" s="413"/>
      <c r="GM28" s="413"/>
      <c r="GN28" s="413"/>
      <c r="GO28" s="413"/>
      <c r="GP28" s="413"/>
      <c r="GQ28" s="413"/>
      <c r="GR28" s="413"/>
      <c r="GS28" s="413"/>
      <c r="GT28" s="413"/>
      <c r="GU28" s="413"/>
      <c r="GV28" s="413"/>
      <c r="GW28" s="413"/>
      <c r="GX28" s="413"/>
      <c r="GY28" s="413"/>
      <c r="GZ28" s="413"/>
      <c r="HA28" s="413"/>
      <c r="HB28" s="413"/>
      <c r="HC28" s="413"/>
      <c r="HD28" s="413"/>
      <c r="HE28" s="413"/>
      <c r="HF28" s="413"/>
      <c r="HG28" s="413"/>
      <c r="HH28" s="413"/>
      <c r="HI28" s="413"/>
      <c r="HJ28" s="413"/>
      <c r="HK28" s="413"/>
      <c r="HL28" s="413"/>
      <c r="HM28" s="413"/>
      <c r="HN28" s="413"/>
      <c r="HO28" s="413"/>
      <c r="HP28" s="413"/>
      <c r="HQ28" s="413"/>
      <c r="HR28" s="413"/>
      <c r="HS28" s="413"/>
      <c r="HT28" s="413"/>
      <c r="HU28" s="413"/>
      <c r="HV28" s="413"/>
      <c r="HW28" s="413"/>
      <c r="HX28" s="413"/>
      <c r="HY28" s="413"/>
    </row>
    <row r="29" spans="1:233" s="80" customFormat="1" ht="18" customHeight="1">
      <c r="A29" s="121"/>
      <c r="B29" s="121"/>
      <c r="C29" s="81"/>
      <c r="D29" s="66"/>
      <c r="E29" s="66"/>
      <c r="F29" s="66"/>
      <c r="G29" s="82"/>
      <c r="H29" s="83"/>
      <c r="I29" s="83"/>
      <c r="J29" s="83"/>
      <c r="K29" s="83"/>
      <c r="L29" s="83"/>
      <c r="M29" s="66"/>
      <c r="N29" s="66"/>
      <c r="O29" s="66"/>
      <c r="P29" s="66"/>
      <c r="Q29" s="83"/>
      <c r="R29" s="66"/>
      <c r="S29" s="66"/>
      <c r="T29" s="66"/>
      <c r="U29" s="66"/>
      <c r="V29" s="66"/>
      <c r="W29" s="400"/>
      <c r="X29" s="417"/>
      <c r="Y29" s="417"/>
      <c r="Z29" s="417"/>
      <c r="AA29" s="417"/>
      <c r="AB29" s="417"/>
      <c r="AC29" s="178">
        <v>16</v>
      </c>
      <c r="AD29" s="400"/>
      <c r="AE29" s="400"/>
      <c r="AF29" s="400"/>
      <c r="AG29" s="400"/>
      <c r="AH29" s="400"/>
      <c r="AI29" s="400"/>
      <c r="AJ29" s="400"/>
      <c r="AK29" s="400"/>
      <c r="AL29" s="400"/>
      <c r="AM29" s="400"/>
      <c r="AN29" s="400"/>
      <c r="AO29" s="400"/>
      <c r="AP29" s="400"/>
      <c r="AQ29" s="400"/>
      <c r="AR29" s="400"/>
      <c r="AS29" s="400"/>
      <c r="AT29" s="400"/>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c r="CY29" s="417"/>
      <c r="CZ29" s="417"/>
      <c r="DA29" s="417"/>
      <c r="DB29" s="417"/>
      <c r="DC29" s="417"/>
      <c r="DD29" s="417"/>
      <c r="DE29" s="417"/>
      <c r="DF29" s="417"/>
      <c r="DG29" s="417"/>
      <c r="DH29" s="417"/>
      <c r="DI29" s="417"/>
      <c r="DJ29" s="417"/>
      <c r="DK29" s="417"/>
      <c r="DL29" s="417"/>
      <c r="DM29" s="417"/>
      <c r="DN29" s="417"/>
      <c r="DO29" s="417"/>
      <c r="DP29" s="417"/>
      <c r="DQ29" s="417"/>
      <c r="DR29" s="417"/>
      <c r="DS29" s="417"/>
      <c r="DT29" s="417"/>
      <c r="DU29" s="417"/>
      <c r="DV29" s="417"/>
      <c r="DW29" s="417"/>
      <c r="DX29" s="417"/>
      <c r="DY29" s="417"/>
      <c r="DZ29" s="417"/>
      <c r="EA29" s="417"/>
      <c r="EB29" s="417"/>
      <c r="EC29" s="417"/>
      <c r="ED29" s="417"/>
      <c r="EE29" s="417"/>
      <c r="EF29" s="417"/>
      <c r="EG29" s="417"/>
      <c r="EH29" s="417"/>
      <c r="EI29" s="417"/>
      <c r="EJ29" s="417"/>
      <c r="EK29" s="417"/>
      <c r="EL29" s="417"/>
      <c r="EM29" s="417"/>
      <c r="EN29" s="417"/>
      <c r="EO29" s="417"/>
      <c r="EP29" s="417"/>
      <c r="EQ29" s="417"/>
      <c r="ER29" s="417"/>
      <c r="ES29" s="417"/>
      <c r="ET29" s="417"/>
      <c r="EU29" s="417"/>
      <c r="EV29" s="417"/>
      <c r="EW29" s="417"/>
      <c r="EX29" s="417"/>
      <c r="EY29" s="417"/>
      <c r="EZ29" s="417"/>
      <c r="FA29" s="417"/>
      <c r="FB29" s="417"/>
      <c r="FC29" s="417"/>
      <c r="FD29" s="417"/>
      <c r="FE29" s="417"/>
      <c r="FF29" s="417"/>
      <c r="FG29" s="417"/>
      <c r="FH29" s="417"/>
      <c r="FI29" s="417"/>
      <c r="FJ29" s="417"/>
      <c r="FK29" s="417"/>
      <c r="FL29" s="417"/>
      <c r="FM29" s="417"/>
      <c r="FN29" s="417"/>
      <c r="FO29" s="417"/>
      <c r="FP29" s="417"/>
      <c r="FQ29" s="417"/>
      <c r="FR29" s="417"/>
      <c r="FS29" s="417"/>
      <c r="FT29" s="417"/>
      <c r="FU29" s="417"/>
      <c r="FV29" s="417"/>
      <c r="FW29" s="417"/>
      <c r="FX29" s="417"/>
      <c r="FY29" s="417"/>
      <c r="FZ29" s="417"/>
      <c r="GA29" s="417"/>
      <c r="GB29" s="417"/>
      <c r="GC29" s="417"/>
      <c r="GD29" s="417"/>
      <c r="GE29" s="417"/>
      <c r="GF29" s="417"/>
      <c r="GG29" s="417"/>
      <c r="GH29" s="417"/>
      <c r="GI29" s="417"/>
      <c r="GJ29" s="417"/>
      <c r="GK29" s="417"/>
      <c r="GL29" s="417"/>
      <c r="GM29" s="417"/>
      <c r="GN29" s="417"/>
      <c r="GO29" s="417"/>
      <c r="GP29" s="417"/>
      <c r="GQ29" s="417"/>
      <c r="GR29" s="417"/>
      <c r="GS29" s="417"/>
      <c r="GT29" s="417"/>
      <c r="GU29" s="417"/>
      <c r="GV29" s="417"/>
      <c r="GW29" s="417"/>
      <c r="GX29" s="417"/>
      <c r="GY29" s="417"/>
      <c r="GZ29" s="417"/>
      <c r="HA29" s="417"/>
      <c r="HB29" s="417"/>
      <c r="HC29" s="417"/>
      <c r="HD29" s="417"/>
      <c r="HE29" s="417"/>
      <c r="HF29" s="417"/>
      <c r="HG29" s="417"/>
      <c r="HH29" s="417"/>
      <c r="HI29" s="417"/>
      <c r="HJ29" s="417"/>
      <c r="HK29" s="417"/>
      <c r="HL29" s="417"/>
      <c r="HM29" s="417"/>
      <c r="HN29" s="417"/>
      <c r="HO29" s="417"/>
      <c r="HP29" s="417"/>
      <c r="HQ29" s="417"/>
      <c r="HR29" s="417"/>
      <c r="HS29" s="417"/>
      <c r="HT29" s="417"/>
      <c r="HU29" s="417"/>
      <c r="HV29" s="417"/>
      <c r="HW29" s="417"/>
      <c r="HX29" s="417"/>
      <c r="HY29" s="417"/>
    </row>
    <row r="30" spans="1:233">
      <c r="A30" s="391" t="s">
        <v>388</v>
      </c>
      <c r="B30" s="392"/>
      <c r="C30" s="392"/>
      <c r="D30" s="392"/>
      <c r="E30" s="392"/>
      <c r="F30" s="392"/>
      <c r="G30" s="392"/>
      <c r="H30" s="392"/>
      <c r="I30" s="392"/>
      <c r="J30" s="392"/>
      <c r="K30" s="392"/>
      <c r="L30" s="392"/>
      <c r="M30" s="392"/>
      <c r="N30" s="392"/>
      <c r="O30" s="392"/>
      <c r="P30" s="392"/>
      <c r="Q30" s="392"/>
      <c r="R30" s="392"/>
      <c r="S30" s="392"/>
      <c r="T30" s="392"/>
      <c r="U30" s="392"/>
      <c r="V30" s="392"/>
      <c r="W30" s="419"/>
      <c r="AC30" s="94">
        <v>17</v>
      </c>
    </row>
    <row r="31" spans="1:233" ht="15" customHeight="1">
      <c r="A31" s="393" t="s">
        <v>389</v>
      </c>
      <c r="B31" s="393"/>
      <c r="C31" s="393"/>
      <c r="D31" s="394"/>
      <c r="E31" s="394"/>
      <c r="F31" s="394"/>
      <c r="G31" s="394"/>
      <c r="H31" s="394"/>
      <c r="I31" s="394"/>
      <c r="J31" s="394"/>
      <c r="K31" s="394"/>
      <c r="L31" s="394"/>
      <c r="M31" s="394"/>
      <c r="N31" s="394"/>
      <c r="O31" s="394"/>
      <c r="P31" s="394"/>
      <c r="Q31" s="394"/>
      <c r="R31" s="394"/>
      <c r="S31" s="394"/>
      <c r="T31" s="394"/>
      <c r="U31" s="394"/>
      <c r="V31" s="394"/>
      <c r="W31" s="420"/>
      <c r="AC31" s="178">
        <v>18</v>
      </c>
    </row>
    <row r="32" spans="1:233" ht="15" customHeight="1">
      <c r="A32" s="81" t="s">
        <v>375</v>
      </c>
      <c r="Q32" s="394"/>
      <c r="R32" s="394"/>
      <c r="S32" s="394" t="s">
        <v>280</v>
      </c>
      <c r="T32" s="394"/>
      <c r="U32" s="394"/>
      <c r="V32" s="394"/>
      <c r="W32" s="420"/>
      <c r="AC32" s="94">
        <v>19</v>
      </c>
    </row>
    <row r="33" spans="1:29" s="400" customFormat="1">
      <c r="A33" s="398"/>
      <c r="B33" s="398"/>
      <c r="C33" s="399"/>
      <c r="G33" s="401"/>
      <c r="H33" s="402"/>
      <c r="I33" s="402"/>
      <c r="J33" s="402"/>
      <c r="K33" s="402"/>
      <c r="L33" s="402"/>
      <c r="P33" s="403"/>
      <c r="Q33" s="403"/>
      <c r="R33" s="403"/>
      <c r="S33" s="403"/>
      <c r="T33" s="403"/>
      <c r="U33" s="403"/>
      <c r="V33" s="403"/>
      <c r="W33" s="403"/>
      <c r="AC33" s="178">
        <v>20</v>
      </c>
    </row>
    <row r="34" spans="1:29" s="400" customFormat="1">
      <c r="A34" s="398"/>
      <c r="B34" s="398"/>
      <c r="C34" s="399"/>
      <c r="G34" s="401"/>
      <c r="H34" s="402"/>
      <c r="I34" s="402"/>
      <c r="J34" s="402"/>
      <c r="K34" s="402"/>
      <c r="L34" s="402"/>
      <c r="P34" s="403"/>
      <c r="Q34" s="403"/>
      <c r="R34" s="403"/>
      <c r="S34" s="403"/>
      <c r="T34" s="403"/>
      <c r="U34" s="403"/>
      <c r="V34" s="403"/>
      <c r="W34" s="403"/>
      <c r="AC34" s="94">
        <v>21</v>
      </c>
    </row>
    <row r="35" spans="1:29" s="400" customFormat="1">
      <c r="A35" s="398"/>
      <c r="B35" s="398"/>
      <c r="C35" s="399"/>
      <c r="G35" s="401"/>
      <c r="H35" s="402"/>
      <c r="I35" s="402"/>
      <c r="J35" s="402"/>
      <c r="K35" s="402"/>
      <c r="L35" s="402"/>
      <c r="P35" s="403"/>
      <c r="Q35" s="403"/>
      <c r="R35" s="403"/>
      <c r="S35" s="403"/>
      <c r="T35" s="403"/>
      <c r="U35" s="403"/>
      <c r="V35" s="403"/>
      <c r="W35" s="403"/>
      <c r="AC35" s="178">
        <v>22</v>
      </c>
    </row>
    <row r="36" spans="1:29" s="400" customFormat="1">
      <c r="A36" s="398"/>
      <c r="B36" s="398"/>
      <c r="C36" s="399"/>
      <c r="G36" s="401"/>
      <c r="H36" s="402"/>
      <c r="I36" s="402"/>
      <c r="J36" s="402"/>
      <c r="K36" s="402"/>
      <c r="L36" s="402"/>
      <c r="AC36" s="94">
        <v>23</v>
      </c>
    </row>
    <row r="37" spans="1:29" s="400" customFormat="1">
      <c r="A37" s="398"/>
      <c r="B37" s="398"/>
      <c r="C37" s="399"/>
      <c r="G37" s="401"/>
      <c r="H37" s="402"/>
      <c r="I37" s="402"/>
      <c r="J37" s="402"/>
      <c r="K37" s="402"/>
      <c r="L37" s="402"/>
    </row>
    <row r="38" spans="1:29" s="400" customFormat="1">
      <c r="A38" s="398"/>
      <c r="B38" s="398"/>
      <c r="C38" s="399"/>
      <c r="G38" s="401"/>
      <c r="H38" s="402"/>
      <c r="I38" s="402"/>
      <c r="J38" s="402"/>
      <c r="K38" s="402"/>
      <c r="L38" s="402"/>
    </row>
    <row r="39" spans="1:29" s="400" customFormat="1">
      <c r="A39" s="398"/>
      <c r="B39" s="398"/>
      <c r="C39" s="399"/>
      <c r="G39" s="401"/>
      <c r="H39" s="402"/>
      <c r="I39" s="402"/>
      <c r="J39" s="402"/>
      <c r="K39" s="402"/>
      <c r="L39" s="402"/>
    </row>
    <row r="40" spans="1:29" s="400" customFormat="1">
      <c r="A40" s="398"/>
      <c r="B40" s="398"/>
      <c r="C40" s="399"/>
      <c r="G40" s="401"/>
      <c r="H40" s="402"/>
      <c r="I40" s="402"/>
      <c r="J40" s="402"/>
      <c r="K40" s="402"/>
      <c r="L40" s="402"/>
    </row>
    <row r="41" spans="1:29" s="400" customFormat="1">
      <c r="A41" s="398"/>
      <c r="B41" s="398"/>
      <c r="C41" s="399"/>
      <c r="G41" s="401"/>
      <c r="H41" s="402"/>
      <c r="I41" s="402"/>
      <c r="J41" s="402"/>
      <c r="K41" s="402"/>
      <c r="L41" s="402"/>
    </row>
    <row r="42" spans="1:29" s="400" customFormat="1">
      <c r="A42" s="398"/>
      <c r="B42" s="398"/>
      <c r="C42" s="399"/>
      <c r="G42" s="401"/>
      <c r="H42" s="402"/>
      <c r="I42" s="402"/>
      <c r="J42" s="402"/>
      <c r="K42" s="402"/>
      <c r="L42" s="402"/>
    </row>
    <row r="43" spans="1:29" s="400" customFormat="1">
      <c r="A43" s="398"/>
      <c r="B43" s="398"/>
      <c r="C43" s="399"/>
      <c r="G43" s="401"/>
      <c r="H43" s="402"/>
      <c r="I43" s="402"/>
      <c r="J43" s="402"/>
      <c r="K43" s="402"/>
      <c r="L43" s="402"/>
    </row>
    <row r="44" spans="1:29" s="400" customFormat="1">
      <c r="A44" s="398"/>
      <c r="B44" s="398"/>
      <c r="C44" s="399"/>
      <c r="G44" s="401"/>
      <c r="H44" s="402"/>
      <c r="I44" s="402"/>
      <c r="J44" s="402"/>
      <c r="K44" s="402"/>
      <c r="L44" s="402"/>
    </row>
    <row r="45" spans="1:29" s="400" customFormat="1">
      <c r="A45" s="398"/>
      <c r="B45" s="398"/>
      <c r="C45" s="399"/>
      <c r="G45" s="401"/>
      <c r="H45" s="402"/>
      <c r="I45" s="402"/>
      <c r="J45" s="402"/>
      <c r="K45" s="402"/>
      <c r="L45" s="402"/>
    </row>
    <row r="46" spans="1:29" s="400" customFormat="1">
      <c r="A46" s="398"/>
      <c r="B46" s="398"/>
      <c r="C46" s="399"/>
      <c r="G46" s="401"/>
      <c r="H46" s="402"/>
      <c r="I46" s="402"/>
      <c r="J46" s="402"/>
      <c r="K46" s="402"/>
      <c r="L46" s="402"/>
    </row>
    <row r="47" spans="1:29" s="400" customFormat="1">
      <c r="A47" s="398"/>
      <c r="B47" s="398"/>
      <c r="C47" s="399"/>
      <c r="G47" s="401"/>
      <c r="H47" s="402"/>
      <c r="I47" s="402"/>
      <c r="J47" s="402"/>
      <c r="K47" s="402"/>
      <c r="L47" s="402"/>
    </row>
    <row r="48" spans="1:29" s="400" customFormat="1">
      <c r="A48" s="398"/>
      <c r="B48" s="398"/>
      <c r="C48" s="399"/>
      <c r="G48" s="401"/>
      <c r="H48" s="402"/>
      <c r="I48" s="402"/>
      <c r="J48" s="402"/>
      <c r="K48" s="402"/>
      <c r="L48" s="402"/>
    </row>
    <row r="49" spans="1:12" s="400" customFormat="1">
      <c r="A49" s="398"/>
      <c r="B49" s="398"/>
      <c r="C49" s="399"/>
      <c r="G49" s="401"/>
      <c r="H49" s="402"/>
      <c r="I49" s="402"/>
      <c r="J49" s="402"/>
      <c r="K49" s="402"/>
      <c r="L49" s="402"/>
    </row>
    <row r="50" spans="1:12" s="400" customFormat="1" ht="21" customHeight="1">
      <c r="A50" s="398"/>
      <c r="B50" s="398"/>
      <c r="C50" s="399"/>
      <c r="G50" s="401"/>
      <c r="H50" s="402"/>
      <c r="I50" s="402"/>
      <c r="J50" s="402"/>
      <c r="K50" s="402"/>
      <c r="L50" s="402"/>
    </row>
    <row r="51" spans="1:12" s="400" customFormat="1">
      <c r="A51" s="398"/>
      <c r="B51" s="398"/>
      <c r="C51" s="399"/>
      <c r="G51" s="401"/>
      <c r="H51" s="402"/>
      <c r="I51" s="402"/>
      <c r="J51" s="402"/>
      <c r="K51" s="402"/>
      <c r="L51" s="402"/>
    </row>
    <row r="52" spans="1:12" s="400" customFormat="1" hidden="1">
      <c r="A52" s="398"/>
      <c r="B52" s="398"/>
      <c r="C52" s="399"/>
      <c r="G52" s="401"/>
      <c r="H52" s="402"/>
      <c r="I52" s="402"/>
      <c r="J52" s="402"/>
      <c r="K52" s="402"/>
      <c r="L52" s="402"/>
    </row>
    <row r="53" spans="1:12" s="400" customFormat="1" hidden="1">
      <c r="A53" s="398">
        <f>ROUND((D28+E28+G28)*10%,0)</f>
        <v>47715</v>
      </c>
      <c r="B53" s="398"/>
      <c r="C53" s="399"/>
      <c r="G53" s="401"/>
      <c r="H53" s="402"/>
      <c r="I53" s="402"/>
      <c r="J53" s="402"/>
      <c r="K53" s="402"/>
      <c r="L53" s="402"/>
    </row>
    <row r="54" spans="1:12" s="400" customFormat="1" hidden="1">
      <c r="A54" s="404">
        <f>H28</f>
        <v>61585</v>
      </c>
      <c r="B54" s="404">
        <f>ROUND((A53+A54)/12,0)</f>
        <v>9108</v>
      </c>
      <c r="C54" s="405"/>
      <c r="G54" s="401"/>
      <c r="H54" s="402"/>
      <c r="I54" s="402"/>
      <c r="J54" s="402"/>
      <c r="K54" s="402"/>
      <c r="L54" s="402"/>
    </row>
    <row r="55" spans="1:12" s="400" customFormat="1" hidden="1">
      <c r="A55" s="404">
        <f>B54-RIGHT(B54,2)+100</f>
        <v>9200</v>
      </c>
      <c r="B55" s="404"/>
      <c r="C55" s="405"/>
      <c r="G55" s="401"/>
      <c r="H55" s="402"/>
      <c r="I55" s="402"/>
      <c r="J55" s="402"/>
      <c r="K55" s="402"/>
      <c r="L55" s="402"/>
    </row>
    <row r="56" spans="1:12" s="400" customFormat="1" hidden="1">
      <c r="A56" s="398"/>
      <c r="B56" s="398"/>
      <c r="C56" s="399"/>
      <c r="G56" s="401"/>
      <c r="H56" s="402"/>
      <c r="I56" s="402"/>
      <c r="J56" s="402"/>
      <c r="K56" s="402"/>
      <c r="L56" s="402"/>
    </row>
    <row r="57" spans="1:12" s="400" customFormat="1" hidden="1">
      <c r="A57" s="398"/>
      <c r="B57" s="398"/>
      <c r="C57" s="399"/>
      <c r="G57" s="401"/>
      <c r="H57" s="402"/>
      <c r="I57" s="402"/>
      <c r="J57" s="402"/>
      <c r="K57" s="402"/>
      <c r="L57" s="402"/>
    </row>
    <row r="58" spans="1:12" s="400" customFormat="1">
      <c r="A58" s="398"/>
      <c r="B58" s="398"/>
      <c r="C58" s="399"/>
      <c r="G58" s="401"/>
      <c r="H58" s="402"/>
      <c r="I58" s="402"/>
      <c r="J58" s="402"/>
      <c r="K58" s="402"/>
      <c r="L58" s="402"/>
    </row>
    <row r="59" spans="1:12" s="400" customFormat="1">
      <c r="A59" s="398"/>
      <c r="B59" s="398"/>
      <c r="C59" s="399"/>
      <c r="G59" s="401"/>
      <c r="H59" s="402"/>
      <c r="I59" s="402"/>
      <c r="J59" s="402"/>
      <c r="K59" s="402"/>
      <c r="L59" s="402"/>
    </row>
    <row r="60" spans="1:12" s="400" customFormat="1">
      <c r="A60" s="398"/>
      <c r="B60" s="398"/>
      <c r="C60" s="399"/>
      <c r="G60" s="401"/>
      <c r="H60" s="402"/>
      <c r="I60" s="402"/>
      <c r="J60" s="402"/>
      <c r="K60" s="402"/>
      <c r="L60" s="402"/>
    </row>
    <row r="61" spans="1:12" s="400" customFormat="1">
      <c r="A61" s="398"/>
      <c r="B61" s="398"/>
      <c r="C61" s="399"/>
      <c r="G61" s="401"/>
      <c r="H61" s="402"/>
      <c r="I61" s="402"/>
      <c r="J61" s="402"/>
      <c r="K61" s="402"/>
      <c r="L61" s="402"/>
    </row>
    <row r="62" spans="1:12" s="400" customFormat="1">
      <c r="A62" s="398"/>
      <c r="B62" s="398"/>
      <c r="C62" s="399"/>
      <c r="G62" s="401"/>
      <c r="H62" s="402"/>
      <c r="I62" s="402"/>
      <c r="J62" s="402"/>
      <c r="K62" s="402"/>
      <c r="L62" s="402"/>
    </row>
    <row r="63" spans="1:12" s="400" customFormat="1">
      <c r="A63" s="398"/>
      <c r="B63" s="398"/>
      <c r="C63" s="399"/>
      <c r="G63" s="401"/>
      <c r="H63" s="402"/>
      <c r="I63" s="402"/>
      <c r="J63" s="402"/>
      <c r="K63" s="402"/>
      <c r="L63" s="402"/>
    </row>
    <row r="64" spans="1:12" s="400" customFormat="1">
      <c r="A64" s="398"/>
      <c r="B64" s="398"/>
      <c r="C64" s="399"/>
      <c r="G64" s="401"/>
      <c r="H64" s="402"/>
      <c r="I64" s="402"/>
      <c r="J64" s="402"/>
      <c r="K64" s="402"/>
      <c r="L64" s="402"/>
    </row>
    <row r="65" spans="1:12" s="400" customFormat="1">
      <c r="A65" s="398"/>
      <c r="B65" s="398"/>
      <c r="C65" s="399"/>
      <c r="G65" s="401"/>
      <c r="H65" s="402"/>
      <c r="I65" s="402"/>
      <c r="J65" s="402"/>
      <c r="K65" s="402"/>
      <c r="L65" s="402"/>
    </row>
    <row r="66" spans="1:12" s="400" customFormat="1">
      <c r="A66" s="398"/>
      <c r="B66" s="398"/>
      <c r="C66" s="399"/>
      <c r="G66" s="401"/>
      <c r="H66" s="402"/>
      <c r="I66" s="402"/>
      <c r="J66" s="402"/>
      <c r="K66" s="402"/>
      <c r="L66" s="402"/>
    </row>
    <row r="67" spans="1:12" s="400" customFormat="1">
      <c r="A67" s="398"/>
      <c r="B67" s="398"/>
      <c r="C67" s="399"/>
      <c r="G67" s="401"/>
      <c r="H67" s="402"/>
      <c r="I67" s="402"/>
      <c r="J67" s="402"/>
      <c r="K67" s="402"/>
      <c r="L67" s="402"/>
    </row>
    <row r="68" spans="1:12" s="400" customFormat="1">
      <c r="A68" s="398"/>
      <c r="B68" s="398"/>
      <c r="C68" s="399"/>
      <c r="G68" s="401"/>
      <c r="H68" s="402"/>
      <c r="I68" s="402"/>
      <c r="J68" s="402"/>
      <c r="K68" s="402"/>
      <c r="L68" s="402"/>
    </row>
    <row r="69" spans="1:12" s="400" customFormat="1">
      <c r="A69" s="398"/>
      <c r="B69" s="398"/>
      <c r="C69" s="399"/>
      <c r="G69" s="401"/>
      <c r="H69" s="402"/>
      <c r="I69" s="402"/>
      <c r="J69" s="402"/>
      <c r="K69" s="402"/>
      <c r="L69" s="402"/>
    </row>
    <row r="70" spans="1:12" s="400" customFormat="1">
      <c r="A70" s="398"/>
      <c r="B70" s="398"/>
      <c r="C70" s="399"/>
      <c r="G70" s="401"/>
      <c r="H70" s="402"/>
      <c r="I70" s="402"/>
      <c r="J70" s="402"/>
      <c r="K70" s="402"/>
      <c r="L70" s="402"/>
    </row>
    <row r="71" spans="1:12" s="400" customFormat="1">
      <c r="A71" s="398"/>
      <c r="B71" s="398"/>
      <c r="C71" s="399"/>
      <c r="G71" s="401"/>
      <c r="H71" s="402"/>
      <c r="I71" s="402"/>
      <c r="J71" s="402"/>
      <c r="K71" s="402"/>
      <c r="L71" s="402"/>
    </row>
    <row r="72" spans="1:12" s="400" customFormat="1">
      <c r="A72" s="398"/>
      <c r="B72" s="398"/>
      <c r="C72" s="399"/>
      <c r="G72" s="401"/>
      <c r="H72" s="402"/>
      <c r="I72" s="402"/>
      <c r="J72" s="402"/>
      <c r="K72" s="402"/>
      <c r="L72" s="402"/>
    </row>
    <row r="73" spans="1:12" s="400" customFormat="1">
      <c r="A73" s="398"/>
      <c r="B73" s="398"/>
      <c r="C73" s="399"/>
      <c r="G73" s="401"/>
      <c r="H73" s="402"/>
      <c r="I73" s="402"/>
      <c r="J73" s="402"/>
      <c r="K73" s="402"/>
      <c r="L73" s="402"/>
    </row>
    <row r="74" spans="1:12" s="400" customFormat="1">
      <c r="A74" s="398"/>
      <c r="B74" s="398"/>
      <c r="C74" s="399"/>
      <c r="G74" s="401"/>
      <c r="H74" s="402"/>
      <c r="I74" s="402"/>
      <c r="J74" s="402"/>
      <c r="K74" s="402"/>
      <c r="L74" s="402"/>
    </row>
    <row r="75" spans="1:12" s="400" customFormat="1">
      <c r="A75" s="398"/>
      <c r="B75" s="398"/>
      <c r="C75" s="399"/>
      <c r="G75" s="401"/>
      <c r="H75" s="402"/>
      <c r="I75" s="402"/>
      <c r="J75" s="402"/>
      <c r="K75" s="402"/>
      <c r="L75" s="402"/>
    </row>
    <row r="76" spans="1:12" s="400" customFormat="1">
      <c r="A76" s="398"/>
      <c r="B76" s="398"/>
      <c r="C76" s="399"/>
      <c r="G76" s="401"/>
      <c r="H76" s="402"/>
      <c r="I76" s="402"/>
      <c r="J76" s="402"/>
      <c r="K76" s="402"/>
      <c r="L76" s="402"/>
    </row>
    <row r="77" spans="1:12" s="400" customFormat="1">
      <c r="A77" s="398"/>
      <c r="B77" s="398"/>
      <c r="C77" s="399"/>
      <c r="G77" s="401"/>
      <c r="H77" s="402"/>
      <c r="I77" s="402"/>
      <c r="J77" s="402"/>
      <c r="K77" s="402"/>
      <c r="L77" s="402"/>
    </row>
    <row r="78" spans="1:12" s="400" customFormat="1">
      <c r="A78" s="398"/>
      <c r="B78" s="398"/>
      <c r="C78" s="399"/>
      <c r="G78" s="401"/>
      <c r="H78" s="402"/>
      <c r="I78" s="402"/>
      <c r="J78" s="402"/>
      <c r="K78" s="402"/>
      <c r="L78" s="402"/>
    </row>
    <row r="79" spans="1:12" s="400" customFormat="1">
      <c r="A79" s="398"/>
      <c r="B79" s="398"/>
      <c r="C79" s="399"/>
      <c r="G79" s="401"/>
      <c r="H79" s="402"/>
      <c r="I79" s="402"/>
      <c r="J79" s="402"/>
      <c r="K79" s="402"/>
      <c r="L79" s="402"/>
    </row>
    <row r="80" spans="1:12" s="400" customFormat="1">
      <c r="A80" s="398"/>
      <c r="B80" s="398"/>
      <c r="C80" s="399"/>
      <c r="G80" s="401"/>
      <c r="H80" s="402"/>
      <c r="I80" s="402"/>
      <c r="J80" s="402"/>
      <c r="K80" s="402"/>
      <c r="L80" s="402"/>
    </row>
    <row r="81" spans="1:12" s="400" customFormat="1">
      <c r="A81" s="398"/>
      <c r="B81" s="398"/>
      <c r="C81" s="399"/>
      <c r="G81" s="401"/>
      <c r="H81" s="402"/>
      <c r="I81" s="402"/>
      <c r="J81" s="402"/>
      <c r="K81" s="402"/>
      <c r="L81" s="402"/>
    </row>
    <row r="82" spans="1:12" s="400" customFormat="1">
      <c r="A82" s="398"/>
      <c r="B82" s="398"/>
      <c r="C82" s="399"/>
      <c r="G82" s="401"/>
      <c r="H82" s="402"/>
      <c r="I82" s="402"/>
      <c r="J82" s="402"/>
      <c r="K82" s="402"/>
      <c r="L82" s="402"/>
    </row>
    <row r="83" spans="1:12" s="400" customFormat="1">
      <c r="A83" s="398"/>
      <c r="B83" s="398"/>
      <c r="C83" s="399"/>
      <c r="G83" s="401"/>
      <c r="H83" s="402"/>
      <c r="I83" s="402"/>
      <c r="J83" s="402"/>
      <c r="K83" s="402"/>
      <c r="L83" s="402"/>
    </row>
    <row r="84" spans="1:12" s="400" customFormat="1">
      <c r="A84" s="398"/>
      <c r="B84" s="398"/>
      <c r="C84" s="399"/>
      <c r="G84" s="401"/>
      <c r="H84" s="402"/>
      <c r="I84" s="402"/>
      <c r="J84" s="402"/>
      <c r="K84" s="402"/>
      <c r="L84" s="402"/>
    </row>
    <row r="85" spans="1:12" s="400" customFormat="1">
      <c r="A85" s="398"/>
      <c r="B85" s="398"/>
      <c r="C85" s="399"/>
      <c r="G85" s="401"/>
      <c r="H85" s="402"/>
      <c r="I85" s="402"/>
      <c r="J85" s="402"/>
      <c r="K85" s="402"/>
      <c r="L85" s="402"/>
    </row>
    <row r="86" spans="1:12" s="400" customFormat="1">
      <c r="A86" s="398"/>
      <c r="B86" s="398"/>
      <c r="C86" s="399"/>
      <c r="G86" s="401"/>
      <c r="H86" s="402"/>
      <c r="I86" s="402"/>
      <c r="J86" s="402"/>
      <c r="K86" s="402"/>
      <c r="L86" s="402"/>
    </row>
    <row r="87" spans="1:12" s="400" customFormat="1">
      <c r="A87" s="398"/>
      <c r="B87" s="398"/>
      <c r="C87" s="399"/>
      <c r="G87" s="401"/>
      <c r="H87" s="402"/>
      <c r="I87" s="402"/>
      <c r="J87" s="402"/>
      <c r="K87" s="402"/>
      <c r="L87" s="402"/>
    </row>
    <row r="88" spans="1:12" s="400" customFormat="1">
      <c r="A88" s="398"/>
      <c r="B88" s="398"/>
      <c r="C88" s="399"/>
      <c r="G88" s="401"/>
      <c r="H88" s="402"/>
      <c r="I88" s="402"/>
      <c r="J88" s="402"/>
      <c r="K88" s="402"/>
      <c r="L88" s="402"/>
    </row>
    <row r="89" spans="1:12" s="400" customFormat="1">
      <c r="A89" s="398"/>
      <c r="B89" s="398"/>
      <c r="C89" s="399"/>
      <c r="G89" s="401"/>
      <c r="H89" s="402"/>
      <c r="I89" s="402"/>
      <c r="J89" s="402"/>
      <c r="K89" s="402"/>
      <c r="L89" s="402"/>
    </row>
    <row r="90" spans="1:12" s="400" customFormat="1">
      <c r="A90" s="398"/>
      <c r="B90" s="398"/>
      <c r="C90" s="399"/>
      <c r="G90" s="401"/>
      <c r="H90" s="402"/>
      <c r="I90" s="402"/>
      <c r="J90" s="402"/>
      <c r="K90" s="402"/>
      <c r="L90" s="402"/>
    </row>
    <row r="91" spans="1:12" s="400" customFormat="1">
      <c r="A91" s="398"/>
      <c r="B91" s="398"/>
      <c r="C91" s="399"/>
      <c r="G91" s="401"/>
      <c r="H91" s="402"/>
      <c r="I91" s="402"/>
      <c r="J91" s="402"/>
      <c r="K91" s="402"/>
      <c r="L91" s="402"/>
    </row>
    <row r="92" spans="1:12" s="400" customFormat="1">
      <c r="A92" s="398"/>
      <c r="B92" s="398"/>
      <c r="C92" s="399"/>
      <c r="G92" s="401"/>
      <c r="H92" s="402"/>
      <c r="I92" s="402"/>
      <c r="J92" s="402"/>
      <c r="K92" s="402"/>
      <c r="L92" s="402"/>
    </row>
    <row r="93" spans="1:12" s="400" customFormat="1">
      <c r="A93" s="398"/>
      <c r="B93" s="398"/>
      <c r="C93" s="399"/>
      <c r="G93" s="401"/>
      <c r="H93" s="402"/>
      <c r="I93" s="402"/>
      <c r="J93" s="402"/>
      <c r="K93" s="402"/>
      <c r="L93" s="402"/>
    </row>
    <row r="94" spans="1:12" s="400" customFormat="1">
      <c r="A94" s="398"/>
      <c r="B94" s="398"/>
      <c r="C94" s="399"/>
      <c r="G94" s="401"/>
      <c r="H94" s="402"/>
      <c r="I94" s="402"/>
      <c r="J94" s="402"/>
      <c r="K94" s="402"/>
      <c r="L94" s="402"/>
    </row>
    <row r="95" spans="1:12" s="400" customFormat="1">
      <c r="A95" s="398"/>
      <c r="B95" s="398"/>
      <c r="C95" s="399"/>
      <c r="G95" s="401"/>
      <c r="H95" s="402"/>
      <c r="I95" s="402"/>
      <c r="J95" s="402"/>
      <c r="K95" s="402"/>
      <c r="L95" s="402"/>
    </row>
    <row r="96" spans="1:12" s="400" customFormat="1">
      <c r="A96" s="398"/>
      <c r="B96" s="398"/>
      <c r="C96" s="399"/>
      <c r="G96" s="401"/>
      <c r="H96" s="402"/>
      <c r="I96" s="402"/>
      <c r="J96" s="402"/>
      <c r="K96" s="402"/>
      <c r="L96" s="402"/>
    </row>
    <row r="97" spans="1:12" s="400" customFormat="1">
      <c r="A97" s="398"/>
      <c r="B97" s="398"/>
      <c r="C97" s="399"/>
      <c r="G97" s="401"/>
      <c r="H97" s="402"/>
      <c r="I97" s="402"/>
      <c r="J97" s="402"/>
      <c r="K97" s="402"/>
      <c r="L97" s="402"/>
    </row>
    <row r="98" spans="1:12" s="400" customFormat="1">
      <c r="A98" s="398"/>
      <c r="B98" s="398"/>
      <c r="C98" s="399"/>
      <c r="G98" s="401"/>
      <c r="H98" s="402"/>
      <c r="I98" s="402"/>
      <c r="J98" s="402"/>
      <c r="K98" s="402"/>
      <c r="L98" s="402"/>
    </row>
    <row r="99" spans="1:12" s="400" customFormat="1">
      <c r="A99" s="398"/>
      <c r="B99" s="398"/>
      <c r="C99" s="399"/>
      <c r="G99" s="401"/>
      <c r="H99" s="402"/>
      <c r="I99" s="402"/>
      <c r="J99" s="402"/>
      <c r="K99" s="402"/>
      <c r="L99" s="402"/>
    </row>
    <row r="100" spans="1:12" s="400" customFormat="1">
      <c r="A100" s="398"/>
      <c r="B100" s="398"/>
      <c r="C100" s="399"/>
      <c r="G100" s="401"/>
      <c r="H100" s="402"/>
      <c r="I100" s="402"/>
      <c r="J100" s="402"/>
      <c r="K100" s="402"/>
      <c r="L100" s="402"/>
    </row>
    <row r="101" spans="1:12" s="400" customFormat="1">
      <c r="A101" s="398"/>
      <c r="B101" s="398"/>
      <c r="C101" s="399"/>
      <c r="G101" s="401"/>
      <c r="H101" s="402"/>
      <c r="I101" s="402"/>
      <c r="J101" s="402"/>
      <c r="K101" s="402"/>
      <c r="L101" s="402"/>
    </row>
    <row r="102" spans="1:12" s="400" customFormat="1">
      <c r="A102" s="398"/>
      <c r="B102" s="398"/>
      <c r="C102" s="399"/>
      <c r="G102" s="401"/>
      <c r="H102" s="402"/>
      <c r="I102" s="402"/>
      <c r="J102" s="402"/>
      <c r="K102" s="402"/>
      <c r="L102" s="402"/>
    </row>
    <row r="103" spans="1:12" s="400" customFormat="1">
      <c r="A103" s="398"/>
      <c r="B103" s="398"/>
      <c r="C103" s="399"/>
      <c r="G103" s="401"/>
      <c r="H103" s="402"/>
      <c r="I103" s="402"/>
      <c r="J103" s="402"/>
      <c r="K103" s="402"/>
      <c r="L103" s="402"/>
    </row>
    <row r="104" spans="1:12" s="400" customFormat="1">
      <c r="A104" s="398"/>
      <c r="B104" s="398"/>
      <c r="C104" s="399"/>
      <c r="G104" s="401"/>
      <c r="H104" s="402"/>
      <c r="I104" s="402"/>
      <c r="J104" s="402"/>
      <c r="K104" s="402"/>
      <c r="L104" s="402"/>
    </row>
    <row r="105" spans="1:12" s="400" customFormat="1">
      <c r="A105" s="398"/>
      <c r="B105" s="398"/>
      <c r="C105" s="399"/>
      <c r="G105" s="401"/>
      <c r="H105" s="402"/>
      <c r="I105" s="402"/>
      <c r="J105" s="402"/>
      <c r="K105" s="402"/>
      <c r="L105" s="402"/>
    </row>
    <row r="106" spans="1:12" s="400" customFormat="1">
      <c r="A106" s="398"/>
      <c r="B106" s="398"/>
      <c r="C106" s="399"/>
      <c r="G106" s="401"/>
      <c r="H106" s="402"/>
      <c r="I106" s="402"/>
      <c r="J106" s="402"/>
      <c r="K106" s="402"/>
      <c r="L106" s="402"/>
    </row>
    <row r="107" spans="1:12" s="400" customFormat="1">
      <c r="A107" s="398"/>
      <c r="B107" s="398"/>
      <c r="C107" s="399"/>
      <c r="G107" s="401"/>
      <c r="H107" s="402"/>
      <c r="I107" s="402"/>
      <c r="J107" s="402"/>
      <c r="K107" s="402"/>
      <c r="L107" s="402"/>
    </row>
    <row r="108" spans="1:12" s="400" customFormat="1">
      <c r="A108" s="398"/>
      <c r="B108" s="398"/>
      <c r="C108" s="399"/>
      <c r="G108" s="401"/>
      <c r="H108" s="402"/>
      <c r="I108" s="402"/>
      <c r="J108" s="402"/>
      <c r="K108" s="402"/>
      <c r="L108" s="402"/>
    </row>
    <row r="109" spans="1:12" s="400" customFormat="1">
      <c r="A109" s="398"/>
      <c r="B109" s="398"/>
      <c r="C109" s="399"/>
      <c r="G109" s="401"/>
      <c r="H109" s="402"/>
      <c r="I109" s="402"/>
      <c r="J109" s="402"/>
      <c r="K109" s="402"/>
      <c r="L109" s="402"/>
    </row>
    <row r="110" spans="1:12" s="400" customFormat="1">
      <c r="A110" s="398"/>
      <c r="B110" s="398"/>
      <c r="C110" s="399"/>
      <c r="G110" s="401"/>
      <c r="H110" s="402"/>
      <c r="I110" s="402"/>
      <c r="J110" s="402"/>
      <c r="K110" s="402"/>
      <c r="L110" s="402"/>
    </row>
    <row r="111" spans="1:12" s="400" customFormat="1">
      <c r="A111" s="398"/>
      <c r="B111" s="398"/>
      <c r="C111" s="399"/>
      <c r="G111" s="401"/>
      <c r="H111" s="402"/>
      <c r="I111" s="402"/>
      <c r="J111" s="402"/>
      <c r="K111" s="402"/>
      <c r="L111" s="402"/>
    </row>
    <row r="112" spans="1:12" s="400" customFormat="1">
      <c r="A112" s="398"/>
      <c r="B112" s="398"/>
      <c r="C112" s="399"/>
      <c r="G112" s="401"/>
      <c r="H112" s="402"/>
      <c r="I112" s="402"/>
      <c r="J112" s="402"/>
      <c r="K112" s="402"/>
      <c r="L112" s="402"/>
    </row>
    <row r="113" spans="1:12" s="400" customFormat="1">
      <c r="A113" s="398"/>
      <c r="B113" s="398"/>
      <c r="C113" s="399"/>
      <c r="G113" s="401"/>
      <c r="H113" s="402"/>
      <c r="I113" s="402"/>
      <c r="J113" s="402"/>
      <c r="K113" s="402"/>
      <c r="L113" s="402"/>
    </row>
    <row r="114" spans="1:12" s="400" customFormat="1">
      <c r="A114" s="398"/>
      <c r="B114" s="398"/>
      <c r="C114" s="399"/>
      <c r="G114" s="401"/>
      <c r="H114" s="402"/>
      <c r="I114" s="402"/>
      <c r="J114" s="402"/>
      <c r="K114" s="402"/>
      <c r="L114" s="402"/>
    </row>
    <row r="115" spans="1:12" s="400" customFormat="1">
      <c r="A115" s="398"/>
      <c r="B115" s="398"/>
      <c r="C115" s="399"/>
      <c r="G115" s="401"/>
      <c r="H115" s="402"/>
      <c r="I115" s="402"/>
      <c r="J115" s="402"/>
      <c r="K115" s="402"/>
      <c r="L115" s="402"/>
    </row>
    <row r="116" spans="1:12" s="400" customFormat="1">
      <c r="A116" s="398"/>
      <c r="B116" s="398"/>
      <c r="C116" s="399"/>
      <c r="G116" s="401"/>
      <c r="H116" s="402"/>
      <c r="I116" s="402"/>
      <c r="J116" s="402"/>
      <c r="K116" s="402"/>
      <c r="L116" s="402"/>
    </row>
    <row r="117" spans="1:12" s="400" customFormat="1">
      <c r="A117" s="398"/>
      <c r="B117" s="398"/>
      <c r="C117" s="399"/>
      <c r="G117" s="401"/>
      <c r="H117" s="402"/>
      <c r="I117" s="402"/>
      <c r="J117" s="402"/>
      <c r="K117" s="402"/>
      <c r="L117" s="402"/>
    </row>
    <row r="118" spans="1:12" s="400" customFormat="1">
      <c r="A118" s="398"/>
      <c r="B118" s="398"/>
      <c r="C118" s="399"/>
      <c r="G118" s="401"/>
      <c r="H118" s="402"/>
      <c r="I118" s="402"/>
      <c r="J118" s="402"/>
      <c r="K118" s="402"/>
      <c r="L118" s="402"/>
    </row>
    <row r="119" spans="1:12" s="400" customFormat="1">
      <c r="A119" s="398"/>
      <c r="B119" s="398"/>
      <c r="C119" s="399"/>
      <c r="G119" s="401"/>
      <c r="H119" s="402"/>
      <c r="I119" s="402"/>
      <c r="J119" s="402"/>
      <c r="K119" s="402"/>
      <c r="L119" s="402"/>
    </row>
    <row r="120" spans="1:12" s="400" customFormat="1">
      <c r="A120" s="398"/>
      <c r="B120" s="398"/>
      <c r="C120" s="399"/>
      <c r="G120" s="401"/>
      <c r="H120" s="402"/>
      <c r="I120" s="402"/>
      <c r="J120" s="402"/>
      <c r="K120" s="402"/>
      <c r="L120" s="402"/>
    </row>
    <row r="121" spans="1:12" s="400" customFormat="1">
      <c r="A121" s="398"/>
      <c r="B121" s="398"/>
      <c r="C121" s="399"/>
      <c r="G121" s="401"/>
      <c r="H121" s="402"/>
      <c r="I121" s="402"/>
      <c r="J121" s="402"/>
      <c r="K121" s="402"/>
      <c r="L121" s="402"/>
    </row>
    <row r="122" spans="1:12" s="400" customFormat="1">
      <c r="A122" s="398"/>
      <c r="B122" s="398"/>
      <c r="C122" s="399"/>
      <c r="G122" s="401"/>
      <c r="H122" s="402"/>
      <c r="I122" s="402"/>
      <c r="J122" s="402"/>
      <c r="K122" s="402"/>
      <c r="L122" s="402"/>
    </row>
    <row r="123" spans="1:12" s="400" customFormat="1">
      <c r="A123" s="398"/>
      <c r="B123" s="398"/>
      <c r="C123" s="399"/>
      <c r="G123" s="401"/>
      <c r="H123" s="402"/>
      <c r="I123" s="402"/>
      <c r="J123" s="402"/>
      <c r="K123" s="402"/>
      <c r="L123" s="402"/>
    </row>
    <row r="124" spans="1:12" s="400" customFormat="1">
      <c r="A124" s="398"/>
      <c r="B124" s="398"/>
      <c r="C124" s="399"/>
      <c r="G124" s="401"/>
      <c r="H124" s="402"/>
      <c r="I124" s="402"/>
      <c r="J124" s="402"/>
      <c r="K124" s="402"/>
      <c r="L124" s="402"/>
    </row>
    <row r="125" spans="1:12" s="400" customFormat="1">
      <c r="A125" s="398"/>
      <c r="B125" s="398"/>
      <c r="C125" s="399"/>
      <c r="G125" s="401"/>
      <c r="H125" s="402"/>
      <c r="I125" s="402"/>
      <c r="J125" s="402"/>
      <c r="K125" s="402"/>
      <c r="L125" s="402"/>
    </row>
    <row r="126" spans="1:12" s="400" customFormat="1">
      <c r="A126" s="398"/>
      <c r="B126" s="398"/>
      <c r="C126" s="399"/>
      <c r="G126" s="401"/>
      <c r="H126" s="402"/>
      <c r="I126" s="402"/>
      <c r="J126" s="402"/>
      <c r="K126" s="402"/>
      <c r="L126" s="402"/>
    </row>
    <row r="127" spans="1:12" s="400" customFormat="1">
      <c r="A127" s="398"/>
      <c r="B127" s="398"/>
      <c r="C127" s="399"/>
      <c r="G127" s="401"/>
      <c r="H127" s="402"/>
      <c r="I127" s="402"/>
      <c r="J127" s="402"/>
      <c r="K127" s="402"/>
      <c r="L127" s="402"/>
    </row>
    <row r="128" spans="1:12" s="400" customFormat="1">
      <c r="A128" s="398"/>
      <c r="B128" s="398"/>
      <c r="C128" s="399"/>
      <c r="G128" s="401"/>
      <c r="H128" s="402"/>
      <c r="I128" s="402"/>
      <c r="J128" s="402"/>
      <c r="K128" s="402"/>
      <c r="L128" s="402"/>
    </row>
    <row r="129" spans="1:12" s="400" customFormat="1">
      <c r="A129" s="398"/>
      <c r="B129" s="398"/>
      <c r="C129" s="399"/>
      <c r="G129" s="401"/>
      <c r="H129" s="402"/>
      <c r="I129" s="402"/>
      <c r="J129" s="402"/>
      <c r="K129" s="402"/>
      <c r="L129" s="402"/>
    </row>
    <row r="130" spans="1:12" s="400" customFormat="1">
      <c r="A130" s="398"/>
      <c r="B130" s="398"/>
      <c r="C130" s="399"/>
      <c r="G130" s="401"/>
      <c r="H130" s="402"/>
      <c r="I130" s="402"/>
      <c r="J130" s="402"/>
      <c r="K130" s="402"/>
      <c r="L130" s="402"/>
    </row>
    <row r="131" spans="1:12" s="400" customFormat="1">
      <c r="A131" s="398"/>
      <c r="B131" s="398"/>
      <c r="C131" s="399"/>
      <c r="G131" s="401"/>
      <c r="H131" s="402"/>
      <c r="I131" s="402"/>
      <c r="J131" s="402"/>
      <c r="K131" s="402"/>
      <c r="L131" s="402"/>
    </row>
    <row r="132" spans="1:12" s="400" customFormat="1">
      <c r="A132" s="398"/>
      <c r="B132" s="398"/>
      <c r="C132" s="399"/>
      <c r="G132" s="401"/>
      <c r="H132" s="402"/>
      <c r="I132" s="402"/>
      <c r="J132" s="402"/>
      <c r="K132" s="402"/>
      <c r="L132" s="402"/>
    </row>
    <row r="133" spans="1:12" s="400" customFormat="1">
      <c r="A133" s="398"/>
      <c r="B133" s="398"/>
      <c r="C133" s="399"/>
      <c r="G133" s="401"/>
      <c r="H133" s="402"/>
      <c r="I133" s="402"/>
      <c r="J133" s="402"/>
      <c r="K133" s="402"/>
      <c r="L133" s="402"/>
    </row>
    <row r="134" spans="1:12" s="400" customFormat="1">
      <c r="A134" s="398"/>
      <c r="B134" s="398"/>
      <c r="C134" s="399"/>
      <c r="G134" s="401"/>
      <c r="H134" s="402"/>
      <c r="I134" s="402"/>
      <c r="J134" s="402"/>
      <c r="K134" s="402"/>
      <c r="L134" s="402"/>
    </row>
    <row r="135" spans="1:12" s="400" customFormat="1">
      <c r="A135" s="398"/>
      <c r="B135" s="398"/>
      <c r="C135" s="399"/>
      <c r="G135" s="401"/>
      <c r="H135" s="402"/>
      <c r="I135" s="402"/>
      <c r="J135" s="402"/>
      <c r="K135" s="402"/>
      <c r="L135" s="402"/>
    </row>
    <row r="136" spans="1:12" s="400" customFormat="1">
      <c r="A136" s="398"/>
      <c r="B136" s="398"/>
      <c r="C136" s="399"/>
      <c r="G136" s="401"/>
      <c r="H136" s="402"/>
      <c r="I136" s="402"/>
      <c r="J136" s="402"/>
      <c r="K136" s="402"/>
      <c r="L136" s="402"/>
    </row>
    <row r="137" spans="1:12" s="400" customFormat="1">
      <c r="A137" s="398"/>
      <c r="B137" s="398"/>
      <c r="C137" s="399"/>
      <c r="G137" s="401"/>
      <c r="H137" s="402"/>
      <c r="I137" s="402"/>
      <c r="J137" s="402"/>
      <c r="K137" s="402"/>
      <c r="L137" s="402"/>
    </row>
    <row r="138" spans="1:12" s="400" customFormat="1">
      <c r="A138" s="398"/>
      <c r="B138" s="398"/>
      <c r="C138" s="399"/>
      <c r="G138" s="401"/>
      <c r="H138" s="402"/>
      <c r="I138" s="402"/>
      <c r="J138" s="402"/>
      <c r="K138" s="402"/>
      <c r="L138" s="402"/>
    </row>
    <row r="139" spans="1:12" s="400" customFormat="1">
      <c r="A139" s="398"/>
      <c r="B139" s="398"/>
      <c r="C139" s="399"/>
      <c r="G139" s="401"/>
      <c r="H139" s="402"/>
      <c r="I139" s="402"/>
      <c r="J139" s="402"/>
      <c r="K139" s="402"/>
      <c r="L139" s="402"/>
    </row>
    <row r="140" spans="1:12" s="400" customFormat="1">
      <c r="A140" s="398"/>
      <c r="B140" s="398"/>
      <c r="C140" s="399"/>
      <c r="G140" s="401"/>
      <c r="H140" s="402"/>
      <c r="I140" s="402"/>
      <c r="J140" s="402"/>
      <c r="K140" s="402"/>
      <c r="L140" s="402"/>
    </row>
    <row r="141" spans="1:12" s="400" customFormat="1">
      <c r="A141" s="398"/>
      <c r="B141" s="398"/>
      <c r="C141" s="399"/>
      <c r="G141" s="401"/>
      <c r="H141" s="402"/>
      <c r="I141" s="402"/>
      <c r="J141" s="402"/>
      <c r="K141" s="402"/>
      <c r="L141" s="402"/>
    </row>
    <row r="142" spans="1:12" s="400" customFormat="1">
      <c r="A142" s="398"/>
      <c r="B142" s="398"/>
      <c r="C142" s="399"/>
      <c r="G142" s="401"/>
      <c r="H142" s="402"/>
      <c r="I142" s="402"/>
      <c r="J142" s="402"/>
      <c r="K142" s="402"/>
      <c r="L142" s="402"/>
    </row>
    <row r="143" spans="1:12" s="400" customFormat="1">
      <c r="A143" s="398"/>
      <c r="B143" s="398"/>
      <c r="C143" s="399"/>
      <c r="G143" s="401"/>
      <c r="H143" s="402"/>
      <c r="I143" s="402"/>
      <c r="J143" s="402"/>
      <c r="K143" s="402"/>
      <c r="L143" s="402"/>
    </row>
    <row r="144" spans="1:12" s="400" customFormat="1">
      <c r="A144" s="398"/>
      <c r="B144" s="398"/>
      <c r="C144" s="399"/>
      <c r="G144" s="401"/>
      <c r="H144" s="402"/>
      <c r="I144" s="402"/>
      <c r="J144" s="402"/>
      <c r="K144" s="402"/>
      <c r="L144" s="402"/>
    </row>
    <row r="145" spans="1:12" s="400" customFormat="1">
      <c r="A145" s="398"/>
      <c r="B145" s="398"/>
      <c r="C145" s="399"/>
      <c r="G145" s="401"/>
      <c r="H145" s="402"/>
      <c r="I145" s="402"/>
      <c r="J145" s="402"/>
      <c r="K145" s="402"/>
      <c r="L145" s="402"/>
    </row>
    <row r="146" spans="1:12" s="400" customFormat="1">
      <c r="A146" s="398"/>
      <c r="B146" s="398"/>
      <c r="C146" s="399"/>
      <c r="G146" s="401"/>
      <c r="H146" s="402"/>
      <c r="I146" s="402"/>
      <c r="J146" s="402"/>
      <c r="K146" s="402"/>
      <c r="L146" s="402"/>
    </row>
    <row r="147" spans="1:12" s="400" customFormat="1">
      <c r="A147" s="398"/>
      <c r="B147" s="398"/>
      <c r="C147" s="399"/>
      <c r="G147" s="401"/>
      <c r="H147" s="402"/>
      <c r="I147" s="402"/>
      <c r="J147" s="402"/>
      <c r="K147" s="402"/>
      <c r="L147" s="402"/>
    </row>
    <row r="148" spans="1:12" s="400" customFormat="1">
      <c r="A148" s="398"/>
      <c r="B148" s="398"/>
      <c r="C148" s="399"/>
      <c r="G148" s="401"/>
      <c r="H148" s="402"/>
      <c r="I148" s="402"/>
      <c r="J148" s="402"/>
      <c r="K148" s="402"/>
      <c r="L148" s="402"/>
    </row>
    <row r="149" spans="1:12" s="400" customFormat="1">
      <c r="A149" s="398"/>
      <c r="B149" s="398"/>
      <c r="C149" s="399"/>
      <c r="G149" s="401"/>
      <c r="H149" s="402"/>
      <c r="I149" s="402"/>
      <c r="J149" s="402"/>
      <c r="K149" s="402"/>
      <c r="L149" s="402"/>
    </row>
    <row r="150" spans="1:12" s="400" customFormat="1">
      <c r="A150" s="398"/>
      <c r="B150" s="398"/>
      <c r="C150" s="399"/>
      <c r="G150" s="401"/>
      <c r="H150" s="402"/>
      <c r="I150" s="402"/>
      <c r="J150" s="402"/>
      <c r="K150" s="402"/>
      <c r="L150" s="402"/>
    </row>
    <row r="151" spans="1:12" s="400" customFormat="1">
      <c r="A151" s="398"/>
      <c r="B151" s="398"/>
      <c r="C151" s="399"/>
      <c r="G151" s="401"/>
      <c r="H151" s="402"/>
      <c r="I151" s="402"/>
      <c r="J151" s="402"/>
      <c r="K151" s="402"/>
      <c r="L151" s="402"/>
    </row>
    <row r="152" spans="1:12" s="400" customFormat="1">
      <c r="A152" s="398"/>
      <c r="B152" s="398"/>
      <c r="C152" s="399"/>
      <c r="G152" s="401"/>
      <c r="H152" s="402"/>
      <c r="I152" s="402"/>
      <c r="J152" s="402"/>
      <c r="K152" s="402"/>
      <c r="L152" s="402"/>
    </row>
    <row r="153" spans="1:12" s="400" customFormat="1">
      <c r="A153" s="398"/>
      <c r="B153" s="398"/>
      <c r="C153" s="399"/>
      <c r="G153" s="401"/>
      <c r="H153" s="402"/>
      <c r="I153" s="402"/>
      <c r="J153" s="402"/>
      <c r="K153" s="402"/>
      <c r="L153" s="402"/>
    </row>
    <row r="154" spans="1:12" s="400" customFormat="1">
      <c r="A154" s="398"/>
      <c r="B154" s="398"/>
      <c r="C154" s="399"/>
      <c r="G154" s="401"/>
      <c r="H154" s="402"/>
      <c r="I154" s="402"/>
      <c r="J154" s="402"/>
      <c r="K154" s="402"/>
      <c r="L154" s="402"/>
    </row>
    <row r="155" spans="1:12" s="400" customFormat="1">
      <c r="A155" s="398"/>
      <c r="B155" s="398"/>
      <c r="C155" s="399"/>
      <c r="G155" s="401"/>
      <c r="H155" s="402"/>
      <c r="I155" s="402"/>
      <c r="J155" s="402"/>
      <c r="K155" s="402"/>
      <c r="L155" s="402"/>
    </row>
    <row r="156" spans="1:12" s="400" customFormat="1">
      <c r="A156" s="398"/>
      <c r="B156" s="398"/>
      <c r="C156" s="399"/>
      <c r="G156" s="401"/>
      <c r="H156" s="402"/>
      <c r="I156" s="402"/>
      <c r="J156" s="402"/>
      <c r="K156" s="402"/>
      <c r="L156" s="402"/>
    </row>
    <row r="157" spans="1:12" s="400" customFormat="1">
      <c r="A157" s="398"/>
      <c r="B157" s="398"/>
      <c r="C157" s="399"/>
      <c r="G157" s="401"/>
      <c r="H157" s="402"/>
      <c r="I157" s="402"/>
      <c r="J157" s="402"/>
      <c r="K157" s="402"/>
      <c r="L157" s="402"/>
    </row>
    <row r="158" spans="1:12" s="400" customFormat="1">
      <c r="A158" s="398"/>
      <c r="B158" s="398"/>
      <c r="C158" s="399"/>
      <c r="G158" s="401"/>
      <c r="H158" s="402"/>
      <c r="I158" s="402"/>
      <c r="J158" s="402"/>
      <c r="K158" s="402"/>
      <c r="L158" s="402"/>
    </row>
    <row r="159" spans="1:12" s="400" customFormat="1">
      <c r="A159" s="398"/>
      <c r="B159" s="398"/>
      <c r="C159" s="399"/>
      <c r="G159" s="401"/>
      <c r="H159" s="402"/>
      <c r="I159" s="402"/>
      <c r="J159" s="402"/>
      <c r="K159" s="402"/>
      <c r="L159" s="402"/>
    </row>
    <row r="160" spans="1:12" s="400" customFormat="1">
      <c r="A160" s="398"/>
      <c r="B160" s="398"/>
      <c r="C160" s="399"/>
      <c r="G160" s="401"/>
      <c r="H160" s="402"/>
      <c r="I160" s="402"/>
      <c r="J160" s="402"/>
      <c r="K160" s="402"/>
      <c r="L160" s="402"/>
    </row>
    <row r="161" spans="1:12" s="400" customFormat="1">
      <c r="A161" s="398"/>
      <c r="B161" s="398"/>
      <c r="C161" s="399"/>
      <c r="G161" s="401"/>
      <c r="H161" s="402"/>
      <c r="I161" s="402"/>
      <c r="J161" s="402"/>
      <c r="K161" s="402"/>
      <c r="L161" s="402"/>
    </row>
    <row r="162" spans="1:12" s="400" customFormat="1">
      <c r="A162" s="398"/>
      <c r="B162" s="398"/>
      <c r="C162" s="399"/>
      <c r="G162" s="401"/>
      <c r="H162" s="402"/>
      <c r="I162" s="402"/>
      <c r="J162" s="402"/>
      <c r="K162" s="402"/>
      <c r="L162" s="402"/>
    </row>
    <row r="163" spans="1:12" s="400" customFormat="1">
      <c r="A163" s="398"/>
      <c r="B163" s="398"/>
      <c r="C163" s="399"/>
      <c r="G163" s="401"/>
      <c r="H163" s="402"/>
      <c r="I163" s="402"/>
      <c r="J163" s="402"/>
      <c r="K163" s="402"/>
      <c r="L163" s="402"/>
    </row>
    <row r="164" spans="1:12" s="400" customFormat="1">
      <c r="A164" s="398"/>
      <c r="B164" s="398"/>
      <c r="C164" s="399"/>
      <c r="G164" s="401"/>
      <c r="H164" s="402"/>
      <c r="I164" s="402"/>
      <c r="J164" s="402"/>
      <c r="K164" s="402"/>
      <c r="L164" s="402"/>
    </row>
    <row r="165" spans="1:12" s="400" customFormat="1">
      <c r="A165" s="398"/>
      <c r="B165" s="398"/>
      <c r="C165" s="399"/>
      <c r="G165" s="401"/>
      <c r="H165" s="402"/>
      <c r="I165" s="402"/>
      <c r="J165" s="402"/>
      <c r="K165" s="402"/>
      <c r="L165" s="402"/>
    </row>
    <row r="166" spans="1:12" s="400" customFormat="1">
      <c r="A166" s="398"/>
      <c r="B166" s="398"/>
      <c r="C166" s="399"/>
      <c r="G166" s="401"/>
      <c r="H166" s="402"/>
      <c r="I166" s="402"/>
      <c r="J166" s="402"/>
      <c r="K166" s="402"/>
      <c r="L166" s="402"/>
    </row>
    <row r="167" spans="1:12" s="400" customFormat="1">
      <c r="A167" s="398"/>
      <c r="B167" s="398"/>
      <c r="C167" s="399"/>
      <c r="G167" s="401"/>
      <c r="H167" s="402"/>
      <c r="I167" s="402"/>
      <c r="J167" s="402"/>
      <c r="K167" s="402"/>
      <c r="L167" s="402"/>
    </row>
    <row r="168" spans="1:12" s="400" customFormat="1">
      <c r="A168" s="398"/>
      <c r="B168" s="398"/>
      <c r="C168" s="399"/>
      <c r="G168" s="401"/>
      <c r="H168" s="402"/>
      <c r="I168" s="402"/>
      <c r="J168" s="402"/>
      <c r="K168" s="402"/>
      <c r="L168" s="402"/>
    </row>
    <row r="169" spans="1:12" s="400" customFormat="1">
      <c r="A169" s="398"/>
      <c r="B169" s="398"/>
      <c r="C169" s="399"/>
      <c r="G169" s="401"/>
      <c r="H169" s="402"/>
      <c r="I169" s="402"/>
      <c r="J169" s="402"/>
      <c r="K169" s="402"/>
      <c r="L169" s="402"/>
    </row>
    <row r="170" spans="1:12" s="400" customFormat="1">
      <c r="A170" s="398"/>
      <c r="B170" s="398"/>
      <c r="C170" s="399"/>
      <c r="G170" s="401"/>
      <c r="H170" s="402"/>
      <c r="I170" s="402"/>
      <c r="J170" s="402"/>
      <c r="K170" s="402"/>
      <c r="L170" s="402"/>
    </row>
    <row r="171" spans="1:12" s="400" customFormat="1">
      <c r="A171" s="398"/>
      <c r="B171" s="398"/>
      <c r="C171" s="399"/>
      <c r="G171" s="401"/>
      <c r="H171" s="402"/>
      <c r="I171" s="402"/>
      <c r="J171" s="402"/>
      <c r="K171" s="402"/>
      <c r="L171" s="402"/>
    </row>
    <row r="172" spans="1:12" s="400" customFormat="1">
      <c r="A172" s="398"/>
      <c r="B172" s="398"/>
      <c r="C172" s="399"/>
      <c r="G172" s="401"/>
      <c r="H172" s="402"/>
      <c r="I172" s="402"/>
      <c r="J172" s="402"/>
      <c r="K172" s="402"/>
      <c r="L172" s="402"/>
    </row>
    <row r="173" spans="1:12" s="400" customFormat="1">
      <c r="A173" s="398"/>
      <c r="B173" s="398"/>
      <c r="C173" s="399"/>
      <c r="G173" s="401"/>
      <c r="H173" s="402"/>
      <c r="I173" s="402"/>
      <c r="J173" s="402"/>
      <c r="K173" s="402"/>
      <c r="L173" s="402"/>
    </row>
    <row r="174" spans="1:12" s="400" customFormat="1">
      <c r="A174" s="398"/>
      <c r="B174" s="398"/>
      <c r="C174" s="399"/>
      <c r="G174" s="401"/>
      <c r="H174" s="402"/>
      <c r="I174" s="402"/>
      <c r="J174" s="402"/>
      <c r="K174" s="402"/>
      <c r="L174" s="402"/>
    </row>
    <row r="175" spans="1:12" s="400" customFormat="1">
      <c r="A175" s="398"/>
      <c r="B175" s="398"/>
      <c r="C175" s="399"/>
      <c r="G175" s="401"/>
      <c r="H175" s="402"/>
      <c r="I175" s="402"/>
      <c r="J175" s="402"/>
      <c r="K175" s="402"/>
      <c r="L175" s="402"/>
    </row>
    <row r="176" spans="1:12" s="400" customFormat="1">
      <c r="A176" s="398"/>
      <c r="B176" s="398"/>
      <c r="C176" s="399"/>
      <c r="G176" s="401"/>
      <c r="H176" s="402"/>
      <c r="I176" s="402"/>
      <c r="J176" s="402"/>
      <c r="K176" s="402"/>
      <c r="L176" s="402"/>
    </row>
    <row r="177" spans="1:12" s="400" customFormat="1">
      <c r="A177" s="398"/>
      <c r="B177" s="398"/>
      <c r="C177" s="399"/>
      <c r="G177" s="401"/>
      <c r="H177" s="402"/>
      <c r="I177" s="402"/>
      <c r="J177" s="402"/>
      <c r="K177" s="402"/>
      <c r="L177" s="402"/>
    </row>
    <row r="178" spans="1:12" s="400" customFormat="1">
      <c r="A178" s="398"/>
      <c r="B178" s="398"/>
      <c r="C178" s="399"/>
      <c r="G178" s="401"/>
      <c r="H178" s="402"/>
      <c r="I178" s="402"/>
      <c r="J178" s="402"/>
      <c r="K178" s="402"/>
      <c r="L178" s="402"/>
    </row>
    <row r="179" spans="1:12" s="400" customFormat="1">
      <c r="A179" s="398"/>
      <c r="B179" s="398"/>
      <c r="C179" s="399"/>
      <c r="G179" s="401"/>
      <c r="H179" s="402"/>
      <c r="I179" s="402"/>
      <c r="J179" s="402"/>
      <c r="K179" s="402"/>
      <c r="L179" s="402"/>
    </row>
    <row r="180" spans="1:12" s="400" customFormat="1">
      <c r="A180" s="398"/>
      <c r="B180" s="398"/>
      <c r="C180" s="399"/>
      <c r="G180" s="401"/>
      <c r="H180" s="402"/>
      <c r="I180" s="402"/>
      <c r="J180" s="402"/>
      <c r="K180" s="402"/>
      <c r="L180" s="402"/>
    </row>
    <row r="181" spans="1:12" s="400" customFormat="1">
      <c r="A181" s="398"/>
      <c r="B181" s="398"/>
      <c r="C181" s="399"/>
      <c r="G181" s="401"/>
      <c r="H181" s="402"/>
      <c r="I181" s="402"/>
      <c r="J181" s="402"/>
      <c r="K181" s="402"/>
      <c r="L181" s="402"/>
    </row>
    <row r="182" spans="1:12" s="400" customFormat="1">
      <c r="A182" s="398"/>
      <c r="B182" s="398"/>
      <c r="C182" s="399"/>
      <c r="G182" s="401"/>
      <c r="H182" s="402"/>
      <c r="I182" s="402"/>
      <c r="J182" s="402"/>
      <c r="K182" s="402"/>
      <c r="L182" s="402"/>
    </row>
    <row r="183" spans="1:12" s="400" customFormat="1">
      <c r="A183" s="398"/>
      <c r="B183" s="398"/>
      <c r="C183" s="399"/>
      <c r="G183" s="401"/>
      <c r="H183" s="402"/>
      <c r="I183" s="402"/>
      <c r="J183" s="402"/>
      <c r="K183" s="402"/>
      <c r="L183" s="402"/>
    </row>
    <row r="184" spans="1:12" s="400" customFormat="1">
      <c r="A184" s="398"/>
      <c r="B184" s="398"/>
      <c r="C184" s="399"/>
      <c r="G184" s="401"/>
      <c r="H184" s="402"/>
      <c r="I184" s="402"/>
      <c r="J184" s="402"/>
      <c r="K184" s="402"/>
      <c r="L184" s="402"/>
    </row>
    <row r="185" spans="1:12" s="400" customFormat="1">
      <c r="A185" s="398"/>
      <c r="B185" s="398"/>
      <c r="C185" s="399"/>
      <c r="G185" s="401"/>
      <c r="H185" s="402"/>
      <c r="I185" s="402"/>
      <c r="J185" s="402"/>
      <c r="K185" s="402"/>
      <c r="L185" s="402"/>
    </row>
    <row r="186" spans="1:12" s="400" customFormat="1">
      <c r="A186" s="398"/>
      <c r="B186" s="398"/>
      <c r="C186" s="399"/>
      <c r="G186" s="401"/>
      <c r="H186" s="402"/>
      <c r="I186" s="402"/>
      <c r="J186" s="402"/>
      <c r="K186" s="402"/>
      <c r="L186" s="402"/>
    </row>
    <row r="187" spans="1:12" s="400" customFormat="1">
      <c r="A187" s="398"/>
      <c r="B187" s="398"/>
      <c r="C187" s="399"/>
      <c r="G187" s="401"/>
      <c r="H187" s="402"/>
      <c r="I187" s="402"/>
      <c r="J187" s="402"/>
      <c r="K187" s="402"/>
      <c r="L187" s="402"/>
    </row>
    <row r="188" spans="1:12" s="400" customFormat="1">
      <c r="A188" s="398"/>
      <c r="B188" s="398"/>
      <c r="C188" s="399"/>
      <c r="G188" s="401"/>
      <c r="H188" s="402"/>
      <c r="I188" s="402"/>
      <c r="J188" s="402"/>
      <c r="K188" s="402"/>
      <c r="L188" s="402"/>
    </row>
    <row r="189" spans="1:12" s="400" customFormat="1">
      <c r="A189" s="398"/>
      <c r="B189" s="398"/>
      <c r="C189" s="399"/>
      <c r="G189" s="401"/>
      <c r="H189" s="402"/>
      <c r="I189" s="402"/>
      <c r="J189" s="402"/>
      <c r="K189" s="402"/>
      <c r="L189" s="402"/>
    </row>
    <row r="190" spans="1:12" s="400" customFormat="1">
      <c r="A190" s="398"/>
      <c r="B190" s="398"/>
      <c r="C190" s="399"/>
      <c r="G190" s="401"/>
      <c r="H190" s="402"/>
      <c r="I190" s="402"/>
      <c r="J190" s="402"/>
      <c r="K190" s="402"/>
      <c r="L190" s="402"/>
    </row>
    <row r="191" spans="1:12" s="400" customFormat="1">
      <c r="A191" s="398"/>
      <c r="B191" s="398"/>
      <c r="C191" s="399"/>
      <c r="G191" s="401"/>
      <c r="H191" s="402"/>
      <c r="I191" s="402"/>
      <c r="J191" s="402"/>
      <c r="K191" s="402"/>
      <c r="L191" s="402"/>
    </row>
    <row r="192" spans="1:12" s="400" customFormat="1">
      <c r="A192" s="398"/>
      <c r="B192" s="398"/>
      <c r="C192" s="399"/>
      <c r="G192" s="401"/>
      <c r="H192" s="402"/>
      <c r="I192" s="402"/>
      <c r="J192" s="402"/>
      <c r="K192" s="402"/>
      <c r="L192" s="402"/>
    </row>
    <row r="193" spans="1:12" s="400" customFormat="1">
      <c r="A193" s="398"/>
      <c r="B193" s="398"/>
      <c r="C193" s="399"/>
      <c r="G193" s="401"/>
      <c r="H193" s="402"/>
      <c r="I193" s="402"/>
      <c r="J193" s="402"/>
      <c r="K193" s="402"/>
      <c r="L193" s="402"/>
    </row>
    <row r="194" spans="1:12" s="400" customFormat="1">
      <c r="A194" s="398"/>
      <c r="B194" s="398"/>
      <c r="C194" s="399"/>
      <c r="G194" s="401"/>
      <c r="H194" s="402"/>
      <c r="I194" s="402"/>
      <c r="J194" s="402"/>
      <c r="K194" s="402"/>
      <c r="L194" s="402"/>
    </row>
    <row r="195" spans="1:12" s="400" customFormat="1">
      <c r="A195" s="398"/>
      <c r="B195" s="398"/>
      <c r="C195" s="399"/>
      <c r="G195" s="401"/>
      <c r="H195" s="402"/>
      <c r="I195" s="402"/>
      <c r="J195" s="402"/>
      <c r="K195" s="402"/>
      <c r="L195" s="402"/>
    </row>
    <row r="196" spans="1:12" s="400" customFormat="1">
      <c r="A196" s="398"/>
      <c r="B196" s="398"/>
      <c r="C196" s="399"/>
      <c r="G196" s="401"/>
      <c r="H196" s="402"/>
      <c r="I196" s="402"/>
      <c r="J196" s="402"/>
      <c r="K196" s="402"/>
      <c r="L196" s="402"/>
    </row>
    <row r="197" spans="1:12" s="400" customFormat="1">
      <c r="A197" s="398"/>
      <c r="B197" s="398"/>
      <c r="C197" s="399"/>
      <c r="G197" s="401"/>
      <c r="H197" s="402"/>
      <c r="I197" s="402"/>
      <c r="J197" s="402"/>
      <c r="K197" s="402"/>
      <c r="L197" s="402"/>
    </row>
    <row r="198" spans="1:12" s="400" customFormat="1">
      <c r="A198" s="398"/>
      <c r="B198" s="398"/>
      <c r="C198" s="399"/>
      <c r="G198" s="401"/>
      <c r="H198" s="402"/>
      <c r="I198" s="402"/>
      <c r="J198" s="402"/>
      <c r="K198" s="402"/>
      <c r="L198" s="402"/>
    </row>
    <row r="199" spans="1:12" s="400" customFormat="1">
      <c r="A199" s="398"/>
      <c r="B199" s="398"/>
      <c r="C199" s="399"/>
      <c r="G199" s="401"/>
      <c r="H199" s="402"/>
      <c r="I199" s="402"/>
      <c r="J199" s="402"/>
      <c r="K199" s="402"/>
      <c r="L199" s="402"/>
    </row>
    <row r="200" spans="1:12" s="400" customFormat="1">
      <c r="A200" s="398"/>
      <c r="B200" s="398"/>
      <c r="C200" s="399"/>
      <c r="G200" s="401"/>
      <c r="H200" s="402"/>
      <c r="I200" s="402"/>
      <c r="J200" s="402"/>
      <c r="K200" s="402"/>
      <c r="L200" s="402"/>
    </row>
    <row r="201" spans="1:12" s="400" customFormat="1">
      <c r="A201" s="398"/>
      <c r="B201" s="398"/>
      <c r="C201" s="399"/>
      <c r="G201" s="401"/>
      <c r="H201" s="402"/>
      <c r="I201" s="402"/>
      <c r="J201" s="402"/>
      <c r="K201" s="402"/>
      <c r="L201" s="402"/>
    </row>
    <row r="202" spans="1:12" s="400" customFormat="1">
      <c r="A202" s="398"/>
      <c r="B202" s="398"/>
      <c r="C202" s="399"/>
      <c r="G202" s="401"/>
      <c r="H202" s="402"/>
      <c r="I202" s="402"/>
      <c r="J202" s="402"/>
      <c r="K202" s="402"/>
      <c r="L202" s="402"/>
    </row>
    <row r="203" spans="1:12" s="400" customFormat="1">
      <c r="A203" s="398"/>
      <c r="B203" s="398"/>
      <c r="C203" s="399"/>
      <c r="G203" s="401"/>
      <c r="H203" s="402"/>
      <c r="I203" s="402"/>
      <c r="J203" s="402"/>
      <c r="K203" s="402"/>
      <c r="L203" s="402"/>
    </row>
    <row r="204" spans="1:12" s="400" customFormat="1">
      <c r="A204" s="398"/>
      <c r="B204" s="398"/>
      <c r="C204" s="399"/>
      <c r="G204" s="401"/>
      <c r="H204" s="402"/>
      <c r="I204" s="402"/>
      <c r="J204" s="402"/>
      <c r="K204" s="402"/>
      <c r="L204" s="402"/>
    </row>
    <row r="205" spans="1:12" s="400" customFormat="1">
      <c r="A205" s="398"/>
      <c r="B205" s="398"/>
      <c r="C205" s="399"/>
      <c r="G205" s="401"/>
      <c r="H205" s="402"/>
      <c r="I205" s="402"/>
      <c r="J205" s="402"/>
      <c r="K205" s="402"/>
      <c r="L205" s="402"/>
    </row>
    <row r="206" spans="1:12" s="400" customFormat="1">
      <c r="A206" s="398"/>
      <c r="B206" s="398"/>
      <c r="C206" s="399"/>
      <c r="G206" s="401"/>
      <c r="H206" s="402"/>
      <c r="I206" s="402"/>
      <c r="J206" s="402"/>
      <c r="K206" s="402"/>
      <c r="L206" s="402"/>
    </row>
    <row r="207" spans="1:12" s="400" customFormat="1">
      <c r="A207" s="398"/>
      <c r="B207" s="398"/>
      <c r="C207" s="399"/>
      <c r="G207" s="401"/>
      <c r="H207" s="402"/>
      <c r="I207" s="402"/>
      <c r="J207" s="402"/>
      <c r="K207" s="402"/>
      <c r="L207" s="402"/>
    </row>
    <row r="208" spans="1:12" s="400" customFormat="1">
      <c r="A208" s="398"/>
      <c r="B208" s="398"/>
      <c r="C208" s="399"/>
      <c r="G208" s="401"/>
      <c r="H208" s="402"/>
      <c r="I208" s="402"/>
      <c r="J208" s="402"/>
      <c r="K208" s="402"/>
      <c r="L208" s="402"/>
    </row>
    <row r="209" spans="1:12" s="400" customFormat="1">
      <c r="A209" s="398"/>
      <c r="B209" s="398"/>
      <c r="C209" s="399"/>
      <c r="G209" s="401"/>
      <c r="H209" s="402"/>
      <c r="I209" s="402"/>
      <c r="J209" s="402"/>
      <c r="K209" s="402"/>
      <c r="L209" s="402"/>
    </row>
    <row r="210" spans="1:12" s="400" customFormat="1">
      <c r="A210" s="398"/>
      <c r="B210" s="398"/>
      <c r="C210" s="399"/>
      <c r="G210" s="401"/>
      <c r="H210" s="402"/>
      <c r="I210" s="402"/>
      <c r="J210" s="402"/>
      <c r="K210" s="402"/>
      <c r="L210" s="402"/>
    </row>
    <row r="211" spans="1:12" s="400" customFormat="1">
      <c r="A211" s="398"/>
      <c r="B211" s="398"/>
      <c r="C211" s="399"/>
      <c r="G211" s="401"/>
      <c r="H211" s="402"/>
      <c r="I211" s="402"/>
      <c r="J211" s="402"/>
      <c r="K211" s="402"/>
      <c r="L211" s="402"/>
    </row>
    <row r="212" spans="1:12" s="400" customFormat="1">
      <c r="A212" s="398"/>
      <c r="B212" s="398"/>
      <c r="C212" s="399"/>
      <c r="G212" s="401"/>
      <c r="H212" s="402"/>
      <c r="I212" s="402"/>
      <c r="J212" s="402"/>
      <c r="K212" s="402"/>
      <c r="L212" s="402"/>
    </row>
    <row r="213" spans="1:12" s="400" customFormat="1">
      <c r="A213" s="398"/>
      <c r="B213" s="398"/>
      <c r="C213" s="399"/>
      <c r="G213" s="401"/>
      <c r="H213" s="402"/>
      <c r="I213" s="402"/>
      <c r="J213" s="402"/>
      <c r="K213" s="402"/>
      <c r="L213" s="402"/>
    </row>
    <row r="214" spans="1:12" s="400" customFormat="1">
      <c r="A214" s="398"/>
      <c r="B214" s="398"/>
      <c r="C214" s="399"/>
      <c r="G214" s="401"/>
      <c r="H214" s="402"/>
      <c r="I214" s="402"/>
      <c r="J214" s="402"/>
      <c r="K214" s="402"/>
      <c r="L214" s="402"/>
    </row>
    <row r="215" spans="1:12" s="400" customFormat="1">
      <c r="A215" s="398"/>
      <c r="B215" s="398"/>
      <c r="C215" s="399"/>
      <c r="G215" s="401"/>
      <c r="H215" s="402"/>
      <c r="I215" s="402"/>
      <c r="J215" s="402"/>
      <c r="K215" s="402"/>
      <c r="L215" s="402"/>
    </row>
    <row r="216" spans="1:12" s="400" customFormat="1">
      <c r="A216" s="398"/>
      <c r="B216" s="398"/>
      <c r="C216" s="399"/>
      <c r="G216" s="401"/>
      <c r="H216" s="402"/>
      <c r="I216" s="402"/>
      <c r="J216" s="402"/>
      <c r="K216" s="402"/>
      <c r="L216" s="402"/>
    </row>
    <row r="217" spans="1:12" s="400" customFormat="1">
      <c r="A217" s="398"/>
      <c r="B217" s="398"/>
      <c r="C217" s="399"/>
      <c r="G217" s="401"/>
      <c r="H217" s="402"/>
      <c r="I217" s="402"/>
      <c r="J217" s="402"/>
      <c r="K217" s="402"/>
      <c r="L217" s="402"/>
    </row>
    <row r="218" spans="1:12" s="400" customFormat="1">
      <c r="A218" s="398"/>
      <c r="B218" s="398"/>
      <c r="C218" s="399"/>
      <c r="G218" s="401"/>
      <c r="H218" s="402"/>
      <c r="I218" s="402"/>
      <c r="J218" s="402"/>
      <c r="K218" s="402"/>
      <c r="L218" s="402"/>
    </row>
    <row r="219" spans="1:12" s="400" customFormat="1">
      <c r="A219" s="398"/>
      <c r="B219" s="398"/>
      <c r="C219" s="399"/>
      <c r="G219" s="401"/>
      <c r="H219" s="402"/>
      <c r="I219" s="402"/>
      <c r="J219" s="402"/>
      <c r="K219" s="402"/>
      <c r="L219" s="402"/>
    </row>
    <row r="220" spans="1:12" s="400" customFormat="1">
      <c r="A220" s="398"/>
      <c r="B220" s="398"/>
      <c r="C220" s="399"/>
      <c r="G220" s="401"/>
      <c r="H220" s="402"/>
      <c r="I220" s="402"/>
      <c r="J220" s="402"/>
      <c r="K220" s="402"/>
      <c r="L220" s="402"/>
    </row>
    <row r="221" spans="1:12" s="400" customFormat="1">
      <c r="A221" s="398"/>
      <c r="B221" s="398"/>
      <c r="C221" s="399"/>
      <c r="G221" s="401"/>
      <c r="H221" s="402"/>
      <c r="I221" s="402"/>
      <c r="J221" s="402"/>
      <c r="K221" s="402"/>
      <c r="L221" s="402"/>
    </row>
    <row r="222" spans="1:12" s="400" customFormat="1">
      <c r="A222" s="398"/>
      <c r="B222" s="398"/>
      <c r="C222" s="399"/>
      <c r="G222" s="401"/>
      <c r="H222" s="402"/>
      <c r="I222" s="402"/>
      <c r="J222" s="402"/>
      <c r="K222" s="402"/>
      <c r="L222" s="402"/>
    </row>
    <row r="223" spans="1:12" s="400" customFormat="1">
      <c r="A223" s="398"/>
      <c r="B223" s="398"/>
      <c r="C223" s="399"/>
      <c r="G223" s="401"/>
      <c r="H223" s="402"/>
      <c r="I223" s="402"/>
      <c r="J223" s="402"/>
      <c r="K223" s="402"/>
      <c r="L223" s="402"/>
    </row>
    <row r="224" spans="1:12" s="400" customFormat="1">
      <c r="A224" s="398"/>
      <c r="B224" s="398"/>
      <c r="C224" s="399"/>
      <c r="G224" s="401"/>
      <c r="H224" s="402"/>
      <c r="I224" s="402"/>
      <c r="J224" s="402"/>
      <c r="K224" s="402"/>
      <c r="L224" s="402"/>
    </row>
    <row r="225" spans="1:12" s="400" customFormat="1">
      <c r="A225" s="398"/>
      <c r="B225" s="398"/>
      <c r="C225" s="399"/>
      <c r="G225" s="401"/>
      <c r="H225" s="402"/>
      <c r="I225" s="402"/>
      <c r="J225" s="402"/>
      <c r="K225" s="402"/>
      <c r="L225" s="402"/>
    </row>
    <row r="226" spans="1:12" s="400" customFormat="1">
      <c r="A226" s="398"/>
      <c r="B226" s="398"/>
      <c r="C226" s="399"/>
      <c r="G226" s="401"/>
      <c r="H226" s="402"/>
      <c r="I226" s="402"/>
      <c r="J226" s="402"/>
      <c r="K226" s="402"/>
      <c r="L226" s="402"/>
    </row>
    <row r="227" spans="1:12" s="400" customFormat="1">
      <c r="A227" s="398"/>
      <c r="B227" s="398"/>
      <c r="C227" s="399"/>
      <c r="G227" s="401"/>
      <c r="H227" s="402"/>
      <c r="I227" s="402"/>
      <c r="J227" s="402"/>
      <c r="K227" s="402"/>
      <c r="L227" s="402"/>
    </row>
    <row r="228" spans="1:12" s="400" customFormat="1">
      <c r="A228" s="398"/>
      <c r="B228" s="398"/>
      <c r="C228" s="399"/>
      <c r="G228" s="401"/>
      <c r="H228" s="402"/>
      <c r="I228" s="402"/>
      <c r="J228" s="402"/>
      <c r="K228" s="402"/>
      <c r="L228" s="402"/>
    </row>
    <row r="229" spans="1:12" s="400" customFormat="1">
      <c r="A229" s="398"/>
      <c r="B229" s="398"/>
      <c r="C229" s="399"/>
      <c r="G229" s="401"/>
      <c r="H229" s="402"/>
      <c r="I229" s="402"/>
      <c r="J229" s="402"/>
      <c r="K229" s="402"/>
      <c r="L229" s="402"/>
    </row>
    <row r="230" spans="1:12" s="400" customFormat="1">
      <c r="A230" s="398"/>
      <c r="B230" s="398"/>
      <c r="C230" s="399"/>
      <c r="G230" s="401"/>
      <c r="H230" s="402"/>
      <c r="I230" s="402"/>
      <c r="J230" s="402"/>
      <c r="K230" s="402"/>
      <c r="L230" s="402"/>
    </row>
    <row r="231" spans="1:12" s="400" customFormat="1">
      <c r="A231" s="398"/>
      <c r="B231" s="398"/>
      <c r="C231" s="399"/>
      <c r="G231" s="401"/>
      <c r="H231" s="402"/>
      <c r="I231" s="402"/>
      <c r="J231" s="402"/>
      <c r="K231" s="402"/>
      <c r="L231" s="402"/>
    </row>
    <row r="232" spans="1:12" s="400" customFormat="1">
      <c r="A232" s="398"/>
      <c r="B232" s="398"/>
      <c r="C232" s="399"/>
      <c r="G232" s="401"/>
      <c r="H232" s="402"/>
      <c r="I232" s="402"/>
      <c r="J232" s="402"/>
      <c r="K232" s="402"/>
      <c r="L232" s="402"/>
    </row>
    <row r="233" spans="1:12" s="400" customFormat="1">
      <c r="A233" s="398"/>
      <c r="B233" s="398"/>
      <c r="C233" s="399"/>
      <c r="G233" s="401"/>
      <c r="H233" s="402"/>
      <c r="I233" s="402"/>
      <c r="J233" s="402"/>
      <c r="K233" s="402"/>
      <c r="L233" s="402"/>
    </row>
    <row r="234" spans="1:12" s="400" customFormat="1">
      <c r="A234" s="398"/>
      <c r="B234" s="398"/>
      <c r="C234" s="399"/>
      <c r="G234" s="401"/>
      <c r="H234" s="402"/>
      <c r="I234" s="402"/>
      <c r="J234" s="402"/>
      <c r="K234" s="402"/>
      <c r="L234" s="402"/>
    </row>
    <row r="235" spans="1:12" s="400" customFormat="1">
      <c r="A235" s="398"/>
      <c r="B235" s="398"/>
      <c r="C235" s="399"/>
      <c r="G235" s="401"/>
      <c r="H235" s="402"/>
      <c r="I235" s="402"/>
      <c r="J235" s="402"/>
      <c r="K235" s="402"/>
      <c r="L235" s="402"/>
    </row>
    <row r="236" spans="1:12" s="400" customFormat="1">
      <c r="A236" s="398"/>
      <c r="B236" s="398"/>
      <c r="C236" s="399"/>
      <c r="G236" s="401"/>
      <c r="H236" s="402"/>
      <c r="I236" s="402"/>
      <c r="J236" s="402"/>
      <c r="K236" s="402"/>
      <c r="L236" s="402"/>
    </row>
    <row r="237" spans="1:12" s="400" customFormat="1">
      <c r="A237" s="398"/>
      <c r="B237" s="398"/>
      <c r="C237" s="399"/>
      <c r="G237" s="401"/>
      <c r="H237" s="402"/>
      <c r="I237" s="402"/>
      <c r="J237" s="402"/>
      <c r="K237" s="402"/>
      <c r="L237" s="402"/>
    </row>
    <row r="238" spans="1:12" s="400" customFormat="1">
      <c r="A238" s="398"/>
      <c r="B238" s="398"/>
      <c r="C238" s="399"/>
      <c r="G238" s="401"/>
      <c r="H238" s="402"/>
      <c r="I238" s="402"/>
      <c r="J238" s="402"/>
      <c r="K238" s="402"/>
      <c r="L238" s="402"/>
    </row>
    <row r="239" spans="1:12" s="400" customFormat="1">
      <c r="A239" s="398"/>
      <c r="B239" s="398"/>
      <c r="C239" s="399"/>
      <c r="G239" s="401"/>
      <c r="H239" s="402"/>
      <c r="I239" s="402"/>
      <c r="J239" s="402"/>
      <c r="K239" s="402"/>
      <c r="L239" s="402"/>
    </row>
    <row r="240" spans="1:12" s="400" customFormat="1">
      <c r="A240" s="398"/>
      <c r="B240" s="398"/>
      <c r="C240" s="399"/>
      <c r="G240" s="401"/>
      <c r="H240" s="402"/>
      <c r="I240" s="402"/>
      <c r="J240" s="402"/>
      <c r="K240" s="402"/>
      <c r="L240" s="402"/>
    </row>
    <row r="241" spans="1:12" s="400" customFormat="1">
      <c r="A241" s="398"/>
      <c r="B241" s="398"/>
      <c r="C241" s="399"/>
      <c r="G241" s="401"/>
      <c r="H241" s="402"/>
      <c r="I241" s="402"/>
      <c r="J241" s="402"/>
      <c r="K241" s="402"/>
      <c r="L241" s="402"/>
    </row>
    <row r="242" spans="1:12" s="400" customFormat="1">
      <c r="A242" s="398"/>
      <c r="B242" s="398"/>
      <c r="C242" s="399"/>
      <c r="G242" s="401"/>
      <c r="H242" s="402"/>
      <c r="I242" s="402"/>
      <c r="J242" s="402"/>
      <c r="K242" s="402"/>
      <c r="L242" s="402"/>
    </row>
    <row r="243" spans="1:12" s="400" customFormat="1">
      <c r="A243" s="398"/>
      <c r="B243" s="398"/>
      <c r="C243" s="399"/>
      <c r="G243" s="401"/>
      <c r="H243" s="402"/>
      <c r="I243" s="402"/>
      <c r="J243" s="402"/>
      <c r="K243" s="402"/>
      <c r="L243" s="402"/>
    </row>
    <row r="244" spans="1:12" s="400" customFormat="1">
      <c r="A244" s="398"/>
      <c r="B244" s="398"/>
      <c r="C244" s="399"/>
      <c r="G244" s="401"/>
      <c r="H244" s="402"/>
      <c r="I244" s="402"/>
      <c r="J244" s="402"/>
      <c r="K244" s="402"/>
      <c r="L244" s="402"/>
    </row>
    <row r="245" spans="1:12" s="400" customFormat="1">
      <c r="A245" s="398"/>
      <c r="B245" s="398"/>
      <c r="C245" s="399"/>
      <c r="G245" s="401"/>
      <c r="H245" s="402"/>
      <c r="I245" s="402"/>
      <c r="J245" s="402"/>
      <c r="K245" s="402"/>
      <c r="L245" s="402"/>
    </row>
    <row r="246" spans="1:12" s="400" customFormat="1">
      <c r="A246" s="398"/>
      <c r="B246" s="398"/>
      <c r="C246" s="399"/>
      <c r="G246" s="401"/>
      <c r="H246" s="402"/>
      <c r="I246" s="402"/>
      <c r="J246" s="402"/>
      <c r="K246" s="402"/>
      <c r="L246" s="402"/>
    </row>
    <row r="247" spans="1:12" s="400" customFormat="1">
      <c r="A247" s="398"/>
      <c r="B247" s="398"/>
      <c r="C247" s="399"/>
      <c r="G247" s="401"/>
      <c r="H247" s="402"/>
      <c r="I247" s="402"/>
      <c r="J247" s="402"/>
      <c r="K247" s="402"/>
      <c r="L247" s="402"/>
    </row>
    <row r="248" spans="1:12" s="400" customFormat="1">
      <c r="A248" s="398"/>
      <c r="B248" s="398"/>
      <c r="C248" s="399"/>
      <c r="G248" s="401"/>
      <c r="H248" s="402"/>
      <c r="I248" s="402"/>
      <c r="J248" s="402"/>
      <c r="K248" s="402"/>
      <c r="L248" s="402"/>
    </row>
    <row r="249" spans="1:12" s="400" customFormat="1">
      <c r="A249" s="398"/>
      <c r="B249" s="398"/>
      <c r="C249" s="399"/>
      <c r="G249" s="401"/>
      <c r="H249" s="402"/>
      <c r="I249" s="402"/>
      <c r="J249" s="402"/>
      <c r="K249" s="402"/>
      <c r="L249" s="402"/>
    </row>
    <row r="250" spans="1:12" s="400" customFormat="1">
      <c r="A250" s="398"/>
      <c r="B250" s="398"/>
      <c r="C250" s="399"/>
      <c r="G250" s="401"/>
      <c r="H250" s="402"/>
      <c r="I250" s="402"/>
      <c r="J250" s="402"/>
      <c r="K250" s="402"/>
      <c r="L250" s="402"/>
    </row>
    <row r="251" spans="1:12" s="400" customFormat="1">
      <c r="A251" s="398"/>
      <c r="B251" s="398"/>
      <c r="C251" s="399"/>
      <c r="G251" s="401"/>
      <c r="H251" s="402"/>
      <c r="I251" s="402"/>
      <c r="J251" s="402"/>
      <c r="K251" s="402"/>
      <c r="L251" s="402"/>
    </row>
    <row r="252" spans="1:12" s="400" customFormat="1">
      <c r="A252" s="398"/>
      <c r="B252" s="398"/>
      <c r="C252" s="399"/>
      <c r="G252" s="401"/>
      <c r="H252" s="402"/>
      <c r="I252" s="402"/>
      <c r="J252" s="402"/>
      <c r="K252" s="402"/>
      <c r="L252" s="402"/>
    </row>
    <row r="253" spans="1:12" s="400" customFormat="1">
      <c r="A253" s="398"/>
      <c r="B253" s="398"/>
      <c r="C253" s="399"/>
      <c r="G253" s="401"/>
      <c r="H253" s="402"/>
      <c r="I253" s="402"/>
      <c r="J253" s="402"/>
      <c r="K253" s="402"/>
      <c r="L253" s="402"/>
    </row>
    <row r="254" spans="1:12" s="400" customFormat="1">
      <c r="A254" s="398"/>
      <c r="B254" s="398"/>
      <c r="C254" s="399"/>
      <c r="G254" s="401"/>
      <c r="H254" s="402"/>
      <c r="I254" s="402"/>
      <c r="J254" s="402"/>
      <c r="K254" s="402"/>
      <c r="L254" s="402"/>
    </row>
    <row r="255" spans="1:12" s="400" customFormat="1">
      <c r="A255" s="398"/>
      <c r="B255" s="398"/>
      <c r="C255" s="399"/>
      <c r="G255" s="401"/>
      <c r="H255" s="402"/>
      <c r="I255" s="402"/>
      <c r="J255" s="402"/>
      <c r="K255" s="402"/>
      <c r="L255" s="402"/>
    </row>
    <row r="256" spans="1:12" s="400" customFormat="1">
      <c r="A256" s="398"/>
      <c r="B256" s="398"/>
      <c r="C256" s="399"/>
      <c r="G256" s="401"/>
      <c r="H256" s="402"/>
      <c r="I256" s="402"/>
      <c r="J256" s="402"/>
      <c r="K256" s="402"/>
      <c r="L256" s="402"/>
    </row>
    <row r="257" spans="1:12" s="400" customFormat="1">
      <c r="A257" s="398"/>
      <c r="B257" s="398"/>
      <c r="C257" s="399"/>
      <c r="G257" s="401"/>
      <c r="H257" s="402"/>
      <c r="I257" s="402"/>
      <c r="J257" s="402"/>
      <c r="K257" s="402"/>
      <c r="L257" s="402"/>
    </row>
    <row r="258" spans="1:12" s="400" customFormat="1">
      <c r="A258" s="398"/>
      <c r="B258" s="398"/>
      <c r="C258" s="399"/>
      <c r="G258" s="401"/>
      <c r="H258" s="402"/>
      <c r="I258" s="402"/>
      <c r="J258" s="402"/>
      <c r="K258" s="402"/>
      <c r="L258" s="402"/>
    </row>
    <row r="259" spans="1:12" s="400" customFormat="1">
      <c r="A259" s="398"/>
      <c r="B259" s="398"/>
      <c r="C259" s="399"/>
      <c r="G259" s="401"/>
      <c r="H259" s="402"/>
      <c r="I259" s="402"/>
      <c r="J259" s="402"/>
      <c r="K259" s="402"/>
      <c r="L259" s="402"/>
    </row>
    <row r="260" spans="1:12" s="400" customFormat="1">
      <c r="A260" s="398"/>
      <c r="B260" s="398"/>
      <c r="C260" s="399"/>
      <c r="G260" s="401"/>
      <c r="H260" s="402"/>
      <c r="I260" s="402"/>
      <c r="J260" s="402"/>
      <c r="K260" s="402"/>
      <c r="L260" s="402"/>
    </row>
    <row r="261" spans="1:12" s="400" customFormat="1">
      <c r="A261" s="398"/>
      <c r="B261" s="398"/>
      <c r="C261" s="399"/>
      <c r="G261" s="401"/>
      <c r="H261" s="402"/>
      <c r="I261" s="402"/>
      <c r="J261" s="402"/>
      <c r="K261" s="402"/>
      <c r="L261" s="402"/>
    </row>
    <row r="262" spans="1:12" s="400" customFormat="1">
      <c r="A262" s="398"/>
      <c r="B262" s="398"/>
      <c r="C262" s="399"/>
      <c r="G262" s="401"/>
      <c r="H262" s="402"/>
      <c r="I262" s="402"/>
      <c r="J262" s="402"/>
      <c r="K262" s="402"/>
      <c r="L262" s="402"/>
    </row>
    <row r="263" spans="1:12" s="400" customFormat="1">
      <c r="A263" s="398"/>
      <c r="B263" s="398"/>
      <c r="C263" s="399"/>
      <c r="G263" s="401"/>
      <c r="H263" s="402"/>
      <c r="I263" s="402"/>
      <c r="J263" s="402"/>
      <c r="K263" s="402"/>
      <c r="L263" s="402"/>
    </row>
    <row r="264" spans="1:12" s="400" customFormat="1">
      <c r="A264" s="398"/>
      <c r="B264" s="398"/>
      <c r="C264" s="399"/>
      <c r="G264" s="401"/>
      <c r="H264" s="402"/>
      <c r="I264" s="402"/>
      <c r="J264" s="402"/>
      <c r="K264" s="402"/>
      <c r="L264" s="402"/>
    </row>
    <row r="265" spans="1:12" s="400" customFormat="1">
      <c r="A265" s="398"/>
      <c r="B265" s="398"/>
      <c r="C265" s="399"/>
      <c r="G265" s="401"/>
      <c r="H265" s="402"/>
      <c r="I265" s="402"/>
      <c r="J265" s="402"/>
      <c r="K265" s="402"/>
      <c r="L265" s="402"/>
    </row>
    <row r="266" spans="1:12" s="400" customFormat="1">
      <c r="A266" s="398"/>
      <c r="B266" s="398"/>
      <c r="C266" s="399"/>
      <c r="G266" s="401"/>
      <c r="H266" s="402"/>
      <c r="I266" s="402"/>
      <c r="J266" s="402"/>
      <c r="K266" s="402"/>
      <c r="L266" s="402"/>
    </row>
    <row r="267" spans="1:12" s="400" customFormat="1">
      <c r="A267" s="398"/>
      <c r="B267" s="398"/>
      <c r="C267" s="399"/>
      <c r="G267" s="401"/>
      <c r="H267" s="402"/>
      <c r="I267" s="402"/>
      <c r="J267" s="402"/>
      <c r="K267" s="402"/>
      <c r="L267" s="402"/>
    </row>
    <row r="268" spans="1:12" s="400" customFormat="1">
      <c r="A268" s="398"/>
      <c r="B268" s="398"/>
      <c r="C268" s="399"/>
      <c r="G268" s="401"/>
      <c r="H268" s="402"/>
      <c r="I268" s="402"/>
      <c r="J268" s="402"/>
      <c r="K268" s="402"/>
      <c r="L268" s="402"/>
    </row>
    <row r="269" spans="1:12" s="400" customFormat="1">
      <c r="A269" s="398"/>
      <c r="B269" s="398"/>
      <c r="C269" s="399"/>
      <c r="G269" s="401"/>
      <c r="H269" s="402"/>
      <c r="I269" s="402"/>
      <c r="J269" s="402"/>
      <c r="K269" s="402"/>
      <c r="L269" s="402"/>
    </row>
    <row r="270" spans="1:12" s="400" customFormat="1">
      <c r="A270" s="398"/>
      <c r="B270" s="398"/>
      <c r="C270" s="399"/>
      <c r="G270" s="401"/>
      <c r="H270" s="402"/>
      <c r="I270" s="402"/>
      <c r="J270" s="402"/>
      <c r="K270" s="402"/>
      <c r="L270" s="402"/>
    </row>
    <row r="271" spans="1:12" s="400" customFormat="1">
      <c r="A271" s="398"/>
      <c r="B271" s="398"/>
      <c r="C271" s="399"/>
      <c r="G271" s="401"/>
      <c r="H271" s="402"/>
      <c r="I271" s="402"/>
      <c r="J271" s="402"/>
      <c r="K271" s="402"/>
      <c r="L271" s="402"/>
    </row>
    <row r="272" spans="1:12" s="400" customFormat="1">
      <c r="A272" s="398"/>
      <c r="B272" s="398"/>
      <c r="C272" s="399"/>
      <c r="G272" s="401"/>
      <c r="H272" s="402"/>
      <c r="I272" s="402"/>
      <c r="J272" s="402"/>
      <c r="K272" s="402"/>
      <c r="L272" s="402"/>
    </row>
    <row r="273" spans="1:12" s="400" customFormat="1">
      <c r="A273" s="398"/>
      <c r="B273" s="398"/>
      <c r="C273" s="399"/>
      <c r="G273" s="401"/>
      <c r="H273" s="402"/>
      <c r="I273" s="402"/>
      <c r="J273" s="402"/>
      <c r="K273" s="402"/>
      <c r="L273" s="402"/>
    </row>
    <row r="274" spans="1:12" s="400" customFormat="1">
      <c r="A274" s="398"/>
      <c r="B274" s="398"/>
      <c r="C274" s="399"/>
      <c r="G274" s="401"/>
      <c r="H274" s="402"/>
      <c r="I274" s="402"/>
      <c r="J274" s="402"/>
      <c r="K274" s="402"/>
      <c r="L274" s="402"/>
    </row>
    <row r="275" spans="1:12" s="400" customFormat="1">
      <c r="A275" s="398"/>
      <c r="B275" s="398"/>
      <c r="C275" s="399"/>
      <c r="G275" s="401"/>
      <c r="H275" s="402"/>
      <c r="I275" s="402"/>
      <c r="J275" s="402"/>
      <c r="K275" s="402"/>
      <c r="L275" s="402"/>
    </row>
    <row r="276" spans="1:12" s="400" customFormat="1">
      <c r="A276" s="398"/>
      <c r="B276" s="398"/>
      <c r="C276" s="399"/>
      <c r="G276" s="401"/>
      <c r="H276" s="402"/>
      <c r="I276" s="402"/>
      <c r="J276" s="402"/>
      <c r="K276" s="402"/>
      <c r="L276" s="402"/>
    </row>
    <row r="277" spans="1:12" s="400" customFormat="1">
      <c r="A277" s="398"/>
      <c r="B277" s="398"/>
      <c r="C277" s="399"/>
      <c r="G277" s="401"/>
      <c r="H277" s="402"/>
      <c r="I277" s="402"/>
      <c r="J277" s="402"/>
      <c r="K277" s="402"/>
      <c r="L277" s="402"/>
    </row>
    <row r="278" spans="1:12" s="400" customFormat="1">
      <c r="A278" s="398"/>
      <c r="B278" s="398"/>
      <c r="C278" s="399"/>
      <c r="G278" s="401"/>
      <c r="H278" s="402"/>
      <c r="I278" s="402"/>
      <c r="J278" s="402"/>
      <c r="K278" s="402"/>
      <c r="L278" s="402"/>
    </row>
    <row r="279" spans="1:12" s="400" customFormat="1">
      <c r="A279" s="398"/>
      <c r="B279" s="398"/>
      <c r="C279" s="399"/>
      <c r="G279" s="401"/>
      <c r="H279" s="402"/>
      <c r="I279" s="402"/>
      <c r="J279" s="402"/>
      <c r="K279" s="402"/>
      <c r="L279" s="402"/>
    </row>
    <row r="280" spans="1:12" s="400" customFormat="1">
      <c r="A280" s="398"/>
      <c r="B280" s="398"/>
      <c r="C280" s="399"/>
      <c r="G280" s="401"/>
      <c r="H280" s="402"/>
      <c r="I280" s="402"/>
      <c r="J280" s="402"/>
      <c r="K280" s="402"/>
      <c r="L280" s="402"/>
    </row>
    <row r="281" spans="1:12" s="400" customFormat="1">
      <c r="A281" s="398"/>
      <c r="B281" s="398"/>
      <c r="C281" s="399"/>
      <c r="G281" s="401"/>
      <c r="H281" s="402"/>
      <c r="I281" s="402"/>
      <c r="J281" s="402"/>
      <c r="K281" s="402"/>
      <c r="L281" s="402"/>
    </row>
    <row r="282" spans="1:12" s="400" customFormat="1">
      <c r="A282" s="398"/>
      <c r="B282" s="398"/>
      <c r="C282" s="399"/>
      <c r="G282" s="401"/>
      <c r="H282" s="402"/>
      <c r="I282" s="402"/>
      <c r="J282" s="402"/>
      <c r="K282" s="402"/>
      <c r="L282" s="402"/>
    </row>
    <row r="283" spans="1:12" s="400" customFormat="1">
      <c r="A283" s="398"/>
      <c r="B283" s="398"/>
      <c r="C283" s="399"/>
      <c r="G283" s="401"/>
      <c r="H283" s="402"/>
      <c r="I283" s="402"/>
      <c r="J283" s="402"/>
      <c r="K283" s="402"/>
      <c r="L283" s="402"/>
    </row>
    <row r="284" spans="1:12" s="400" customFormat="1">
      <c r="A284" s="398"/>
      <c r="B284" s="398"/>
      <c r="C284" s="399"/>
      <c r="G284" s="401"/>
      <c r="H284" s="402"/>
      <c r="I284" s="402"/>
      <c r="J284" s="402"/>
      <c r="K284" s="402"/>
      <c r="L284" s="402"/>
    </row>
    <row r="285" spans="1:12" s="400" customFormat="1">
      <c r="A285" s="398"/>
      <c r="B285" s="398"/>
      <c r="C285" s="399"/>
      <c r="G285" s="401"/>
      <c r="H285" s="402"/>
      <c r="I285" s="402"/>
      <c r="J285" s="402"/>
      <c r="K285" s="402"/>
      <c r="L285" s="402"/>
    </row>
    <row r="286" spans="1:12" s="400" customFormat="1">
      <c r="A286" s="398"/>
      <c r="B286" s="398"/>
      <c r="C286" s="399"/>
      <c r="G286" s="401"/>
      <c r="H286" s="402"/>
      <c r="I286" s="402"/>
      <c r="J286" s="402"/>
      <c r="K286" s="402"/>
      <c r="L286" s="402"/>
    </row>
    <row r="287" spans="1:12" s="400" customFormat="1">
      <c r="A287" s="398"/>
      <c r="B287" s="398"/>
      <c r="C287" s="399"/>
      <c r="G287" s="401"/>
      <c r="H287" s="402"/>
      <c r="I287" s="402"/>
      <c r="J287" s="402"/>
      <c r="K287" s="402"/>
      <c r="L287" s="402"/>
    </row>
    <row r="288" spans="1:12" s="400" customFormat="1">
      <c r="A288" s="398"/>
      <c r="B288" s="398"/>
      <c r="C288" s="399"/>
      <c r="G288" s="401"/>
      <c r="H288" s="402"/>
      <c r="I288" s="402"/>
      <c r="J288" s="402"/>
      <c r="K288" s="402"/>
      <c r="L288" s="402"/>
    </row>
    <row r="289" spans="1:12" s="400" customFormat="1">
      <c r="A289" s="398"/>
      <c r="B289" s="398"/>
      <c r="C289" s="399"/>
      <c r="G289" s="401"/>
      <c r="H289" s="402"/>
      <c r="I289" s="402"/>
      <c r="J289" s="402"/>
      <c r="K289" s="402"/>
      <c r="L289" s="402"/>
    </row>
    <row r="290" spans="1:12" s="400" customFormat="1">
      <c r="A290" s="398"/>
      <c r="B290" s="398"/>
      <c r="C290" s="399"/>
      <c r="G290" s="401"/>
      <c r="H290" s="402"/>
      <c r="I290" s="402"/>
      <c r="J290" s="402"/>
      <c r="K290" s="402"/>
      <c r="L290" s="402"/>
    </row>
    <row r="291" spans="1:12" s="400" customFormat="1">
      <c r="A291" s="398"/>
      <c r="B291" s="398"/>
      <c r="C291" s="399"/>
      <c r="G291" s="401"/>
      <c r="H291" s="402"/>
      <c r="I291" s="402"/>
      <c r="J291" s="402"/>
      <c r="K291" s="402"/>
      <c r="L291" s="402"/>
    </row>
    <row r="292" spans="1:12" s="400" customFormat="1">
      <c r="A292" s="398"/>
      <c r="B292" s="398"/>
      <c r="C292" s="399"/>
      <c r="G292" s="401"/>
      <c r="H292" s="402"/>
      <c r="I292" s="402"/>
      <c r="J292" s="402"/>
      <c r="K292" s="402"/>
      <c r="L292" s="402"/>
    </row>
    <row r="293" spans="1:12" s="400" customFormat="1">
      <c r="A293" s="398"/>
      <c r="B293" s="398"/>
      <c r="C293" s="399"/>
      <c r="G293" s="401"/>
      <c r="H293" s="402"/>
      <c r="I293" s="402"/>
      <c r="J293" s="402"/>
      <c r="K293" s="402"/>
      <c r="L293" s="402"/>
    </row>
    <row r="294" spans="1:12" s="400" customFormat="1">
      <c r="A294" s="398"/>
      <c r="B294" s="398"/>
      <c r="C294" s="399"/>
      <c r="G294" s="401"/>
      <c r="H294" s="402"/>
      <c r="I294" s="402"/>
      <c r="J294" s="402"/>
      <c r="K294" s="402"/>
      <c r="L294" s="402"/>
    </row>
    <row r="295" spans="1:12" s="400" customFormat="1">
      <c r="A295" s="398"/>
      <c r="B295" s="398"/>
      <c r="C295" s="399"/>
      <c r="G295" s="401"/>
      <c r="H295" s="402"/>
      <c r="I295" s="402"/>
      <c r="J295" s="402"/>
      <c r="K295" s="402"/>
      <c r="L295" s="402"/>
    </row>
    <row r="296" spans="1:12" s="400" customFormat="1">
      <c r="A296" s="398"/>
      <c r="B296" s="398"/>
      <c r="C296" s="399"/>
      <c r="G296" s="401"/>
      <c r="H296" s="402"/>
      <c r="I296" s="402"/>
      <c r="J296" s="402"/>
      <c r="K296" s="402"/>
      <c r="L296" s="402"/>
    </row>
    <row r="297" spans="1:12" s="400" customFormat="1">
      <c r="A297" s="398"/>
      <c r="B297" s="398"/>
      <c r="C297" s="399"/>
      <c r="G297" s="401"/>
      <c r="H297" s="402"/>
      <c r="I297" s="402"/>
      <c r="J297" s="402"/>
      <c r="K297" s="402"/>
      <c r="L297" s="402"/>
    </row>
    <row r="298" spans="1:12" s="400" customFormat="1">
      <c r="A298" s="398"/>
      <c r="B298" s="398"/>
      <c r="C298" s="399"/>
      <c r="G298" s="401"/>
      <c r="H298" s="402"/>
      <c r="I298" s="402"/>
      <c r="J298" s="402"/>
      <c r="K298" s="402"/>
      <c r="L298" s="402"/>
    </row>
    <row r="299" spans="1:12" s="400" customFormat="1">
      <c r="A299" s="398"/>
      <c r="B299" s="398"/>
      <c r="C299" s="399"/>
      <c r="G299" s="401"/>
      <c r="H299" s="402"/>
      <c r="I299" s="402"/>
      <c r="J299" s="402"/>
      <c r="K299" s="402"/>
      <c r="L299" s="402"/>
    </row>
    <row r="300" spans="1:12" s="400" customFormat="1">
      <c r="A300" s="398"/>
      <c r="B300" s="398"/>
      <c r="C300" s="399"/>
      <c r="G300" s="401"/>
      <c r="H300" s="402"/>
      <c r="I300" s="402"/>
      <c r="J300" s="402"/>
      <c r="K300" s="402"/>
      <c r="L300" s="402"/>
    </row>
    <row r="301" spans="1:12" s="400" customFormat="1">
      <c r="A301" s="398"/>
      <c r="B301" s="398"/>
      <c r="C301" s="399"/>
      <c r="G301" s="401"/>
      <c r="H301" s="402"/>
      <c r="I301" s="402"/>
      <c r="J301" s="402"/>
      <c r="K301" s="402"/>
      <c r="L301" s="402"/>
    </row>
    <row r="302" spans="1:12" s="400" customFormat="1">
      <c r="A302" s="398"/>
      <c r="B302" s="398"/>
      <c r="C302" s="399"/>
      <c r="G302" s="401"/>
      <c r="H302" s="402"/>
      <c r="I302" s="402"/>
      <c r="J302" s="402"/>
      <c r="K302" s="402"/>
      <c r="L302" s="402"/>
    </row>
    <row r="303" spans="1:12" s="400" customFormat="1">
      <c r="A303" s="398"/>
      <c r="B303" s="398"/>
      <c r="C303" s="399"/>
      <c r="G303" s="401"/>
      <c r="H303" s="402"/>
      <c r="I303" s="402"/>
      <c r="J303" s="402"/>
      <c r="K303" s="402"/>
      <c r="L303" s="402"/>
    </row>
    <row r="304" spans="1:12" s="400" customFormat="1">
      <c r="A304" s="398"/>
      <c r="B304" s="398"/>
      <c r="C304" s="399"/>
      <c r="G304" s="401"/>
      <c r="H304" s="402"/>
      <c r="I304" s="402"/>
      <c r="J304" s="402"/>
      <c r="K304" s="402"/>
      <c r="L304" s="402"/>
    </row>
    <row r="305" spans="1:12" s="400" customFormat="1">
      <c r="A305" s="398"/>
      <c r="B305" s="398"/>
      <c r="C305" s="399"/>
      <c r="G305" s="401"/>
      <c r="H305" s="402"/>
      <c r="I305" s="402"/>
      <c r="J305" s="402"/>
      <c r="K305" s="402"/>
      <c r="L305" s="402"/>
    </row>
    <row r="306" spans="1:12" s="400" customFormat="1">
      <c r="A306" s="398"/>
      <c r="B306" s="398"/>
      <c r="C306" s="399"/>
      <c r="G306" s="401"/>
      <c r="H306" s="402"/>
      <c r="I306" s="402"/>
      <c r="J306" s="402"/>
      <c r="K306" s="402"/>
      <c r="L306" s="402"/>
    </row>
    <row r="307" spans="1:12" s="400" customFormat="1">
      <c r="A307" s="398"/>
      <c r="B307" s="398"/>
      <c r="C307" s="399"/>
      <c r="G307" s="401"/>
      <c r="H307" s="402"/>
      <c r="I307" s="402"/>
      <c r="J307" s="402"/>
      <c r="K307" s="402"/>
      <c r="L307" s="402"/>
    </row>
    <row r="308" spans="1:12" s="400" customFormat="1">
      <c r="A308" s="398"/>
      <c r="B308" s="398"/>
      <c r="C308" s="399"/>
      <c r="G308" s="401"/>
      <c r="H308" s="402"/>
      <c r="I308" s="402"/>
      <c r="J308" s="402"/>
      <c r="K308" s="402"/>
      <c r="L308" s="402"/>
    </row>
    <row r="309" spans="1:12" s="400" customFormat="1">
      <c r="A309" s="398"/>
      <c r="B309" s="398"/>
      <c r="C309" s="399"/>
      <c r="G309" s="401"/>
      <c r="H309" s="402"/>
      <c r="I309" s="402"/>
      <c r="J309" s="402"/>
      <c r="K309" s="402"/>
      <c r="L309" s="402"/>
    </row>
    <row r="310" spans="1:12" s="400" customFormat="1">
      <c r="A310" s="398"/>
      <c r="B310" s="398"/>
      <c r="C310" s="399"/>
      <c r="G310" s="401"/>
      <c r="H310" s="402"/>
      <c r="I310" s="402"/>
      <c r="J310" s="402"/>
      <c r="K310" s="402"/>
      <c r="L310" s="402"/>
    </row>
    <row r="311" spans="1:12" s="400" customFormat="1">
      <c r="A311" s="398"/>
      <c r="B311" s="398"/>
      <c r="C311" s="399"/>
      <c r="G311" s="401"/>
      <c r="H311" s="402"/>
      <c r="I311" s="402"/>
      <c r="J311" s="402"/>
      <c r="K311" s="402"/>
      <c r="L311" s="402"/>
    </row>
    <row r="312" spans="1:12" s="400" customFormat="1">
      <c r="A312" s="398"/>
      <c r="B312" s="398"/>
      <c r="C312" s="399"/>
      <c r="G312" s="401"/>
      <c r="H312" s="402"/>
      <c r="I312" s="402"/>
      <c r="J312" s="402"/>
      <c r="K312" s="402"/>
      <c r="L312" s="402"/>
    </row>
    <row r="313" spans="1:12" s="400" customFormat="1">
      <c r="A313" s="398"/>
      <c r="B313" s="398"/>
      <c r="C313" s="399"/>
      <c r="G313" s="401"/>
      <c r="H313" s="402"/>
      <c r="I313" s="402"/>
      <c r="J313" s="402"/>
      <c r="K313" s="402"/>
      <c r="L313" s="402"/>
    </row>
    <row r="314" spans="1:12" s="400" customFormat="1">
      <c r="A314" s="398"/>
      <c r="B314" s="398"/>
      <c r="C314" s="399"/>
      <c r="G314" s="401"/>
      <c r="H314" s="402"/>
      <c r="I314" s="402"/>
      <c r="J314" s="402"/>
      <c r="K314" s="402"/>
      <c r="L314" s="402"/>
    </row>
    <row r="315" spans="1:12" s="400" customFormat="1">
      <c r="A315" s="398"/>
      <c r="B315" s="398"/>
      <c r="C315" s="399"/>
      <c r="G315" s="401"/>
      <c r="H315" s="402"/>
      <c r="I315" s="402"/>
      <c r="J315" s="402"/>
      <c r="K315" s="402"/>
      <c r="L315" s="402"/>
    </row>
    <row r="316" spans="1:12" s="400" customFormat="1">
      <c r="A316" s="398"/>
      <c r="B316" s="398"/>
      <c r="C316" s="399"/>
      <c r="G316" s="401"/>
      <c r="H316" s="402"/>
      <c r="I316" s="402"/>
      <c r="J316" s="402"/>
      <c r="K316" s="402"/>
      <c r="L316" s="402"/>
    </row>
    <row r="317" spans="1:12" s="400" customFormat="1">
      <c r="A317" s="398"/>
      <c r="B317" s="398"/>
      <c r="C317" s="399"/>
      <c r="G317" s="401"/>
      <c r="H317" s="402"/>
      <c r="I317" s="402"/>
      <c r="J317" s="402"/>
      <c r="K317" s="402"/>
      <c r="L317" s="402"/>
    </row>
    <row r="318" spans="1:12" s="400" customFormat="1">
      <c r="A318" s="398"/>
      <c r="B318" s="398"/>
      <c r="C318" s="399"/>
      <c r="G318" s="401"/>
      <c r="H318" s="402"/>
      <c r="I318" s="402"/>
      <c r="J318" s="402"/>
      <c r="K318" s="402"/>
      <c r="L318" s="402"/>
    </row>
    <row r="319" spans="1:12" s="400" customFormat="1">
      <c r="A319" s="398"/>
      <c r="B319" s="398"/>
      <c r="C319" s="399"/>
      <c r="G319" s="401"/>
      <c r="H319" s="402"/>
      <c r="I319" s="402"/>
      <c r="J319" s="402"/>
      <c r="K319" s="402"/>
      <c r="L319" s="402"/>
    </row>
    <row r="320" spans="1:12" s="400" customFormat="1">
      <c r="A320" s="398"/>
      <c r="B320" s="398"/>
      <c r="C320" s="399"/>
      <c r="G320" s="401"/>
      <c r="H320" s="402"/>
      <c r="I320" s="402"/>
      <c r="J320" s="402"/>
      <c r="K320" s="402"/>
      <c r="L320" s="402"/>
    </row>
    <row r="321" spans="1:12" s="400" customFormat="1">
      <c r="A321" s="398"/>
      <c r="B321" s="398"/>
      <c r="C321" s="399"/>
      <c r="G321" s="401"/>
      <c r="H321" s="402"/>
      <c r="I321" s="402"/>
      <c r="J321" s="402"/>
      <c r="K321" s="402"/>
      <c r="L321" s="402"/>
    </row>
    <row r="322" spans="1:12" s="400" customFormat="1">
      <c r="A322" s="398"/>
      <c r="B322" s="398"/>
      <c r="C322" s="399"/>
      <c r="G322" s="401"/>
      <c r="H322" s="402"/>
      <c r="I322" s="402"/>
      <c r="J322" s="402"/>
      <c r="K322" s="402"/>
      <c r="L322" s="402"/>
    </row>
    <row r="323" spans="1:12" s="400" customFormat="1">
      <c r="A323" s="398"/>
      <c r="B323" s="398"/>
      <c r="C323" s="399"/>
      <c r="G323" s="401"/>
      <c r="H323" s="402"/>
      <c r="I323" s="402"/>
      <c r="J323" s="402"/>
      <c r="K323" s="402"/>
      <c r="L323" s="402"/>
    </row>
    <row r="324" spans="1:12" s="400" customFormat="1">
      <c r="A324" s="398"/>
      <c r="B324" s="398"/>
      <c r="C324" s="399"/>
      <c r="G324" s="401"/>
      <c r="H324" s="402"/>
      <c r="I324" s="402"/>
      <c r="J324" s="402"/>
      <c r="K324" s="402"/>
      <c r="L324" s="402"/>
    </row>
    <row r="325" spans="1:12" s="400" customFormat="1">
      <c r="A325" s="398"/>
      <c r="B325" s="398"/>
      <c r="C325" s="399"/>
      <c r="G325" s="401"/>
      <c r="H325" s="402"/>
      <c r="I325" s="402"/>
      <c r="J325" s="402"/>
      <c r="K325" s="402"/>
      <c r="L325" s="402"/>
    </row>
    <row r="326" spans="1:12" s="400" customFormat="1">
      <c r="A326" s="398"/>
      <c r="B326" s="398"/>
      <c r="C326" s="399"/>
      <c r="G326" s="401"/>
      <c r="H326" s="402"/>
      <c r="I326" s="402"/>
      <c r="J326" s="402"/>
      <c r="K326" s="402"/>
      <c r="L326" s="402"/>
    </row>
    <row r="327" spans="1:12" s="400" customFormat="1">
      <c r="A327" s="398"/>
      <c r="B327" s="398"/>
      <c r="C327" s="399"/>
      <c r="G327" s="401"/>
      <c r="H327" s="402"/>
      <c r="I327" s="402"/>
      <c r="J327" s="402"/>
      <c r="K327" s="402"/>
      <c r="L327" s="402"/>
    </row>
    <row r="328" spans="1:12" s="400" customFormat="1">
      <c r="A328" s="398"/>
      <c r="B328" s="398"/>
      <c r="C328" s="399"/>
      <c r="G328" s="401"/>
      <c r="H328" s="402"/>
      <c r="I328" s="402"/>
      <c r="J328" s="402"/>
      <c r="K328" s="402"/>
      <c r="L328" s="402"/>
    </row>
    <row r="329" spans="1:12" s="400" customFormat="1">
      <c r="A329" s="398"/>
      <c r="B329" s="398"/>
      <c r="C329" s="399"/>
      <c r="G329" s="401"/>
      <c r="H329" s="402"/>
      <c r="I329" s="402"/>
      <c r="J329" s="402"/>
      <c r="K329" s="402"/>
      <c r="L329" s="402"/>
    </row>
    <row r="330" spans="1:12" s="400" customFormat="1">
      <c r="A330" s="398"/>
      <c r="B330" s="398"/>
      <c r="C330" s="399"/>
      <c r="G330" s="401"/>
      <c r="H330" s="402"/>
      <c r="I330" s="402"/>
      <c r="J330" s="402"/>
      <c r="K330" s="402"/>
      <c r="L330" s="402"/>
    </row>
    <row r="331" spans="1:12" s="400" customFormat="1">
      <c r="A331" s="398"/>
      <c r="B331" s="398"/>
      <c r="C331" s="399"/>
      <c r="G331" s="401"/>
      <c r="H331" s="402"/>
      <c r="I331" s="402"/>
      <c r="J331" s="402"/>
      <c r="K331" s="402"/>
      <c r="L331" s="402"/>
    </row>
    <row r="332" spans="1:12" s="400" customFormat="1">
      <c r="A332" s="398"/>
      <c r="B332" s="398"/>
      <c r="C332" s="399"/>
      <c r="G332" s="401"/>
      <c r="H332" s="402"/>
      <c r="I332" s="402"/>
      <c r="J332" s="402"/>
      <c r="K332" s="402"/>
      <c r="L332" s="402"/>
    </row>
    <row r="333" spans="1:12" s="400" customFormat="1">
      <c r="A333" s="398"/>
      <c r="B333" s="398"/>
      <c r="C333" s="399"/>
      <c r="G333" s="401"/>
      <c r="H333" s="402"/>
      <c r="I333" s="402"/>
      <c r="J333" s="402"/>
      <c r="K333" s="402"/>
      <c r="L333" s="402"/>
    </row>
    <row r="334" spans="1:12" s="400" customFormat="1">
      <c r="A334" s="398"/>
      <c r="B334" s="398"/>
      <c r="C334" s="399"/>
      <c r="G334" s="401"/>
      <c r="H334" s="402"/>
      <c r="I334" s="402"/>
      <c r="J334" s="402"/>
      <c r="K334" s="402"/>
      <c r="L334" s="402"/>
    </row>
    <row r="335" spans="1:12" s="400" customFormat="1">
      <c r="A335" s="398"/>
      <c r="B335" s="398"/>
      <c r="C335" s="399"/>
      <c r="G335" s="401"/>
      <c r="H335" s="402"/>
      <c r="I335" s="402"/>
      <c r="J335" s="402"/>
      <c r="K335" s="402"/>
      <c r="L335" s="402"/>
    </row>
    <row r="336" spans="1:12" s="400" customFormat="1">
      <c r="A336" s="398"/>
      <c r="B336" s="398"/>
      <c r="C336" s="399"/>
      <c r="G336" s="401"/>
      <c r="H336" s="402"/>
      <c r="I336" s="402"/>
      <c r="J336" s="402"/>
      <c r="K336" s="402"/>
      <c r="L336" s="402"/>
    </row>
    <row r="337" spans="1:12" s="400" customFormat="1">
      <c r="A337" s="398"/>
      <c r="B337" s="398"/>
      <c r="C337" s="399"/>
      <c r="G337" s="401"/>
      <c r="H337" s="402"/>
      <c r="I337" s="402"/>
      <c r="J337" s="402"/>
      <c r="K337" s="402"/>
      <c r="L337" s="402"/>
    </row>
    <row r="338" spans="1:12" s="400" customFormat="1">
      <c r="A338" s="398"/>
      <c r="B338" s="398"/>
      <c r="C338" s="399"/>
      <c r="G338" s="401"/>
      <c r="H338" s="402"/>
      <c r="I338" s="402"/>
      <c r="J338" s="402"/>
      <c r="K338" s="402"/>
      <c r="L338" s="402"/>
    </row>
    <row r="339" spans="1:12" s="400" customFormat="1">
      <c r="A339" s="398"/>
      <c r="B339" s="398"/>
      <c r="C339" s="399"/>
      <c r="G339" s="401"/>
      <c r="H339" s="402"/>
      <c r="I339" s="402"/>
      <c r="J339" s="402"/>
      <c r="K339" s="402"/>
      <c r="L339" s="402"/>
    </row>
    <row r="340" spans="1:12" s="400" customFormat="1">
      <c r="A340" s="398"/>
      <c r="B340" s="398"/>
      <c r="C340" s="399"/>
      <c r="G340" s="401"/>
      <c r="H340" s="402"/>
      <c r="I340" s="402"/>
      <c r="J340" s="402"/>
      <c r="K340" s="402"/>
      <c r="L340" s="402"/>
    </row>
    <row r="341" spans="1:12" s="400" customFormat="1">
      <c r="A341" s="398"/>
      <c r="B341" s="398"/>
      <c r="C341" s="399"/>
      <c r="G341" s="401"/>
      <c r="H341" s="402"/>
      <c r="I341" s="402"/>
      <c r="J341" s="402"/>
      <c r="K341" s="402"/>
      <c r="L341" s="402"/>
    </row>
    <row r="342" spans="1:12" s="400" customFormat="1">
      <c r="A342" s="398"/>
      <c r="B342" s="398"/>
      <c r="C342" s="399"/>
      <c r="G342" s="401"/>
      <c r="H342" s="402"/>
      <c r="I342" s="402"/>
      <c r="J342" s="402"/>
      <c r="K342" s="402"/>
      <c r="L342" s="402"/>
    </row>
    <row r="343" spans="1:12" s="400" customFormat="1">
      <c r="A343" s="398"/>
      <c r="B343" s="398"/>
      <c r="C343" s="399"/>
      <c r="G343" s="401"/>
      <c r="H343" s="402"/>
      <c r="I343" s="402"/>
      <c r="J343" s="402"/>
      <c r="K343" s="402"/>
      <c r="L343" s="402"/>
    </row>
    <row r="344" spans="1:12" s="400" customFormat="1">
      <c r="A344" s="398"/>
      <c r="B344" s="398"/>
      <c r="C344" s="399"/>
      <c r="G344" s="401"/>
      <c r="H344" s="402"/>
      <c r="I344" s="402"/>
      <c r="J344" s="402"/>
      <c r="K344" s="402"/>
      <c r="L344" s="402"/>
    </row>
    <row r="345" spans="1:12" s="400" customFormat="1">
      <c r="A345" s="398"/>
      <c r="B345" s="398"/>
      <c r="C345" s="399"/>
      <c r="G345" s="401"/>
      <c r="H345" s="402"/>
      <c r="I345" s="402"/>
      <c r="J345" s="402"/>
      <c r="K345" s="402"/>
      <c r="L345" s="402"/>
    </row>
    <row r="346" spans="1:12" s="400" customFormat="1">
      <c r="A346" s="398"/>
      <c r="B346" s="398"/>
      <c r="C346" s="399"/>
      <c r="G346" s="401"/>
      <c r="H346" s="402"/>
      <c r="I346" s="402"/>
      <c r="J346" s="402"/>
      <c r="K346" s="402"/>
      <c r="L346" s="402"/>
    </row>
    <row r="347" spans="1:12" s="400" customFormat="1">
      <c r="A347" s="398"/>
      <c r="B347" s="398"/>
      <c r="C347" s="399"/>
      <c r="G347" s="401"/>
      <c r="H347" s="402"/>
      <c r="I347" s="402"/>
      <c r="J347" s="402"/>
      <c r="K347" s="402"/>
      <c r="L347" s="402"/>
    </row>
    <row r="348" spans="1:12" s="400" customFormat="1">
      <c r="A348" s="398"/>
      <c r="B348" s="398"/>
      <c r="C348" s="399"/>
      <c r="G348" s="401"/>
      <c r="H348" s="402"/>
      <c r="I348" s="402"/>
      <c r="J348" s="402"/>
      <c r="K348" s="402"/>
      <c r="L348" s="402"/>
    </row>
    <row r="349" spans="1:12" s="400" customFormat="1">
      <c r="A349" s="398"/>
      <c r="B349" s="398"/>
      <c r="C349" s="399"/>
      <c r="G349" s="401"/>
      <c r="H349" s="402"/>
      <c r="I349" s="402"/>
      <c r="J349" s="402"/>
      <c r="K349" s="402"/>
      <c r="L349" s="402"/>
    </row>
    <row r="350" spans="1:12" s="400" customFormat="1">
      <c r="A350" s="398"/>
      <c r="B350" s="398"/>
      <c r="C350" s="399"/>
      <c r="G350" s="401"/>
      <c r="H350" s="402"/>
      <c r="I350" s="402"/>
      <c r="J350" s="402"/>
      <c r="K350" s="402"/>
      <c r="L350" s="402"/>
    </row>
    <row r="351" spans="1:12" s="400" customFormat="1">
      <c r="A351" s="398"/>
      <c r="B351" s="398"/>
      <c r="C351" s="399"/>
      <c r="G351" s="401"/>
      <c r="H351" s="402"/>
      <c r="I351" s="402"/>
      <c r="J351" s="402"/>
      <c r="K351" s="402"/>
      <c r="L351" s="402"/>
    </row>
    <row r="352" spans="1:12" s="400" customFormat="1">
      <c r="A352" s="398"/>
      <c r="B352" s="398"/>
      <c r="C352" s="399"/>
      <c r="G352" s="401"/>
      <c r="H352" s="402"/>
      <c r="I352" s="402"/>
      <c r="J352" s="402"/>
      <c r="K352" s="402"/>
      <c r="L352" s="402"/>
    </row>
    <row r="353" spans="1:12" s="400" customFormat="1">
      <c r="A353" s="398"/>
      <c r="B353" s="398"/>
      <c r="C353" s="399"/>
      <c r="G353" s="401"/>
      <c r="H353" s="402"/>
      <c r="I353" s="402"/>
      <c r="J353" s="402"/>
      <c r="K353" s="402"/>
      <c r="L353" s="402"/>
    </row>
    <row r="354" spans="1:12" s="400" customFormat="1">
      <c r="A354" s="398"/>
      <c r="B354" s="398"/>
      <c r="C354" s="399"/>
      <c r="G354" s="401"/>
      <c r="H354" s="402"/>
      <c r="I354" s="402"/>
      <c r="J354" s="402"/>
      <c r="K354" s="402"/>
      <c r="L354" s="402"/>
    </row>
    <row r="355" spans="1:12" s="400" customFormat="1">
      <c r="A355" s="398"/>
      <c r="B355" s="398"/>
      <c r="C355" s="399"/>
      <c r="G355" s="401"/>
      <c r="H355" s="402"/>
      <c r="I355" s="402"/>
      <c r="J355" s="402"/>
      <c r="K355" s="402"/>
      <c r="L355" s="402"/>
    </row>
    <row r="356" spans="1:12" s="400" customFormat="1">
      <c r="A356" s="398"/>
      <c r="B356" s="398"/>
      <c r="C356" s="399"/>
      <c r="G356" s="401"/>
      <c r="H356" s="402"/>
      <c r="I356" s="402"/>
      <c r="J356" s="402"/>
      <c r="K356" s="402"/>
      <c r="L356" s="402"/>
    </row>
    <row r="357" spans="1:12" s="400" customFormat="1">
      <c r="A357" s="398"/>
      <c r="B357" s="398"/>
      <c r="C357" s="399"/>
      <c r="G357" s="401"/>
      <c r="H357" s="402"/>
      <c r="I357" s="402"/>
      <c r="J357" s="402"/>
      <c r="K357" s="402"/>
      <c r="L357" s="402"/>
    </row>
    <row r="358" spans="1:12" s="400" customFormat="1">
      <c r="A358" s="398"/>
      <c r="B358" s="398"/>
      <c r="C358" s="399"/>
      <c r="G358" s="401"/>
      <c r="H358" s="402"/>
      <c r="I358" s="402"/>
      <c r="J358" s="402"/>
      <c r="K358" s="402"/>
      <c r="L358" s="402"/>
    </row>
    <row r="359" spans="1:12" s="400" customFormat="1">
      <c r="A359" s="398"/>
      <c r="B359" s="398"/>
      <c r="C359" s="399"/>
      <c r="G359" s="401"/>
      <c r="H359" s="402"/>
      <c r="I359" s="402"/>
      <c r="J359" s="402"/>
      <c r="K359" s="402"/>
      <c r="L359" s="402"/>
    </row>
    <row r="360" spans="1:12" s="400" customFormat="1">
      <c r="A360" s="398"/>
      <c r="B360" s="398"/>
      <c r="C360" s="399"/>
      <c r="G360" s="401"/>
      <c r="H360" s="402"/>
      <c r="I360" s="402"/>
      <c r="J360" s="402"/>
      <c r="K360" s="402"/>
      <c r="L360" s="402"/>
    </row>
    <row r="361" spans="1:12" s="400" customFormat="1">
      <c r="A361" s="398"/>
      <c r="B361" s="398"/>
      <c r="C361" s="399"/>
      <c r="G361" s="401"/>
      <c r="H361" s="402"/>
      <c r="I361" s="402"/>
      <c r="J361" s="402"/>
      <c r="K361" s="402"/>
      <c r="L361" s="402"/>
    </row>
    <row r="362" spans="1:12" s="400" customFormat="1">
      <c r="A362" s="398"/>
      <c r="B362" s="398"/>
      <c r="C362" s="399"/>
      <c r="G362" s="401"/>
      <c r="H362" s="402"/>
      <c r="I362" s="402"/>
      <c r="J362" s="402"/>
      <c r="K362" s="402"/>
      <c r="L362" s="402"/>
    </row>
    <row r="363" spans="1:12" s="400" customFormat="1">
      <c r="A363" s="398"/>
      <c r="B363" s="398"/>
      <c r="C363" s="399"/>
      <c r="G363" s="401"/>
      <c r="H363" s="402"/>
      <c r="I363" s="402"/>
      <c r="J363" s="402"/>
      <c r="K363" s="402"/>
      <c r="L363" s="402"/>
    </row>
    <row r="364" spans="1:12" s="400" customFormat="1">
      <c r="A364" s="398"/>
      <c r="B364" s="398"/>
      <c r="C364" s="399"/>
      <c r="G364" s="401"/>
      <c r="H364" s="402"/>
      <c r="I364" s="402"/>
      <c r="J364" s="402"/>
      <c r="K364" s="402"/>
      <c r="L364" s="402"/>
    </row>
    <row r="365" spans="1:12" s="400" customFormat="1">
      <c r="A365" s="398"/>
      <c r="B365" s="398"/>
      <c r="C365" s="399"/>
      <c r="G365" s="401"/>
      <c r="H365" s="402"/>
      <c r="I365" s="402"/>
      <c r="J365" s="402"/>
      <c r="K365" s="402"/>
      <c r="L365" s="402"/>
    </row>
    <row r="366" spans="1:12" s="400" customFormat="1">
      <c r="A366" s="398"/>
      <c r="B366" s="398"/>
      <c r="C366" s="399"/>
      <c r="G366" s="401"/>
      <c r="H366" s="402"/>
      <c r="I366" s="402"/>
      <c r="J366" s="402"/>
      <c r="K366" s="402"/>
      <c r="L366" s="402"/>
    </row>
    <row r="367" spans="1:12" s="400" customFormat="1">
      <c r="A367" s="398"/>
      <c r="B367" s="398"/>
      <c r="C367" s="399"/>
      <c r="G367" s="401"/>
      <c r="H367" s="402"/>
      <c r="I367" s="402"/>
      <c r="J367" s="402"/>
      <c r="K367" s="402"/>
      <c r="L367" s="402"/>
    </row>
    <row r="368" spans="1:12" s="400" customFormat="1">
      <c r="A368" s="398"/>
      <c r="B368" s="398"/>
      <c r="C368" s="399"/>
      <c r="G368" s="401"/>
      <c r="H368" s="402"/>
      <c r="I368" s="402"/>
      <c r="J368" s="402"/>
      <c r="K368" s="402"/>
      <c r="L368" s="402"/>
    </row>
    <row r="369" spans="1:12" s="400" customFormat="1">
      <c r="A369" s="398"/>
      <c r="B369" s="398"/>
      <c r="C369" s="399"/>
      <c r="G369" s="401"/>
      <c r="H369" s="402"/>
      <c r="I369" s="402"/>
      <c r="J369" s="402"/>
      <c r="K369" s="402"/>
      <c r="L369" s="402"/>
    </row>
    <row r="370" spans="1:12" s="400" customFormat="1">
      <c r="A370" s="398"/>
      <c r="B370" s="398"/>
      <c r="C370" s="399"/>
      <c r="G370" s="401"/>
      <c r="H370" s="402"/>
      <c r="I370" s="402"/>
      <c r="J370" s="402"/>
      <c r="K370" s="402"/>
      <c r="L370" s="402"/>
    </row>
    <row r="371" spans="1:12" s="400" customFormat="1">
      <c r="A371" s="398"/>
      <c r="B371" s="398"/>
      <c r="C371" s="399"/>
      <c r="G371" s="401"/>
      <c r="H371" s="402"/>
      <c r="I371" s="402"/>
      <c r="J371" s="402"/>
      <c r="K371" s="402"/>
      <c r="L371" s="402"/>
    </row>
    <row r="372" spans="1:12" s="400" customFormat="1">
      <c r="A372" s="398"/>
      <c r="B372" s="398"/>
      <c r="C372" s="399"/>
      <c r="G372" s="401"/>
      <c r="H372" s="402"/>
      <c r="I372" s="402"/>
      <c r="J372" s="402"/>
      <c r="K372" s="402"/>
      <c r="L372" s="402"/>
    </row>
    <row r="373" spans="1:12" s="400" customFormat="1">
      <c r="A373" s="398"/>
      <c r="B373" s="398"/>
      <c r="C373" s="399"/>
      <c r="G373" s="401"/>
      <c r="H373" s="402"/>
      <c r="I373" s="402"/>
      <c r="J373" s="402"/>
      <c r="K373" s="402"/>
      <c r="L373" s="402"/>
    </row>
    <row r="374" spans="1:12" s="400" customFormat="1">
      <c r="A374" s="398"/>
      <c r="B374" s="398"/>
      <c r="C374" s="399"/>
      <c r="G374" s="401"/>
      <c r="H374" s="402"/>
      <c r="I374" s="402"/>
      <c r="J374" s="402"/>
      <c r="K374" s="402"/>
      <c r="L374" s="402"/>
    </row>
    <row r="375" spans="1:12" s="400" customFormat="1">
      <c r="A375" s="398"/>
      <c r="B375" s="398"/>
      <c r="C375" s="399"/>
      <c r="G375" s="401"/>
      <c r="H375" s="402"/>
      <c r="I375" s="402"/>
      <c r="J375" s="402"/>
      <c r="K375" s="402"/>
      <c r="L375" s="402"/>
    </row>
    <row r="376" spans="1:12" s="400" customFormat="1">
      <c r="A376" s="398"/>
      <c r="B376" s="398"/>
      <c r="C376" s="399"/>
      <c r="G376" s="401"/>
      <c r="H376" s="402"/>
      <c r="I376" s="402"/>
      <c r="J376" s="402"/>
      <c r="K376" s="402"/>
      <c r="L376" s="402"/>
    </row>
    <row r="377" spans="1:12" s="400" customFormat="1">
      <c r="A377" s="398"/>
      <c r="B377" s="398"/>
      <c r="C377" s="399"/>
      <c r="G377" s="401"/>
      <c r="H377" s="402"/>
      <c r="I377" s="402"/>
      <c r="J377" s="402"/>
      <c r="K377" s="402"/>
      <c r="L377" s="402"/>
    </row>
    <row r="378" spans="1:12" s="400" customFormat="1">
      <c r="A378" s="398"/>
      <c r="B378" s="398"/>
      <c r="C378" s="399"/>
      <c r="G378" s="401"/>
      <c r="H378" s="402"/>
      <c r="I378" s="402"/>
      <c r="J378" s="402"/>
      <c r="K378" s="402"/>
      <c r="L378" s="402"/>
    </row>
    <row r="379" spans="1:12" s="400" customFormat="1">
      <c r="A379" s="398"/>
      <c r="B379" s="398"/>
      <c r="C379" s="399"/>
      <c r="G379" s="401"/>
      <c r="H379" s="402"/>
      <c r="I379" s="402"/>
      <c r="J379" s="402"/>
      <c r="K379" s="402"/>
      <c r="L379" s="402"/>
    </row>
    <row r="380" spans="1:12" s="400" customFormat="1">
      <c r="A380" s="398"/>
      <c r="B380" s="398"/>
      <c r="C380" s="399"/>
      <c r="G380" s="401"/>
      <c r="H380" s="402"/>
      <c r="I380" s="402"/>
      <c r="J380" s="402"/>
      <c r="K380" s="402"/>
      <c r="L380" s="402"/>
    </row>
    <row r="381" spans="1:12" s="400" customFormat="1">
      <c r="A381" s="398"/>
      <c r="B381" s="398"/>
      <c r="C381" s="399"/>
      <c r="G381" s="401"/>
      <c r="H381" s="402"/>
      <c r="I381" s="402"/>
      <c r="J381" s="402"/>
      <c r="K381" s="402"/>
      <c r="L381" s="402"/>
    </row>
    <row r="382" spans="1:12" s="400" customFormat="1">
      <c r="A382" s="398"/>
      <c r="B382" s="398"/>
      <c r="C382" s="399"/>
      <c r="G382" s="401"/>
      <c r="H382" s="402"/>
      <c r="I382" s="402"/>
      <c r="J382" s="402"/>
      <c r="K382" s="402"/>
      <c r="L382" s="402"/>
    </row>
    <row r="383" spans="1:12" s="400" customFormat="1">
      <c r="A383" s="398"/>
      <c r="B383" s="398"/>
      <c r="C383" s="399"/>
      <c r="G383" s="401"/>
      <c r="H383" s="402"/>
      <c r="I383" s="402"/>
      <c r="J383" s="402"/>
      <c r="K383" s="402"/>
      <c r="L383" s="402"/>
    </row>
    <row r="384" spans="1:12" s="400" customFormat="1">
      <c r="A384" s="398"/>
      <c r="B384" s="398"/>
      <c r="C384" s="399"/>
      <c r="G384" s="401"/>
      <c r="H384" s="402"/>
      <c r="I384" s="402"/>
      <c r="J384" s="402"/>
      <c r="K384" s="402"/>
      <c r="L384" s="402"/>
    </row>
    <row r="385" spans="1:12" s="400" customFormat="1">
      <c r="A385" s="398"/>
      <c r="B385" s="398"/>
      <c r="C385" s="399"/>
      <c r="G385" s="401"/>
      <c r="H385" s="402"/>
      <c r="I385" s="402"/>
      <c r="J385" s="402"/>
      <c r="K385" s="402"/>
      <c r="L385" s="402"/>
    </row>
    <row r="386" spans="1:12" s="400" customFormat="1">
      <c r="A386" s="398"/>
      <c r="B386" s="398"/>
      <c r="C386" s="399"/>
      <c r="G386" s="401"/>
      <c r="H386" s="402"/>
      <c r="I386" s="402"/>
      <c r="J386" s="402"/>
      <c r="K386" s="402"/>
      <c r="L386" s="402"/>
    </row>
    <row r="387" spans="1:12" s="400" customFormat="1">
      <c r="A387" s="398"/>
      <c r="B387" s="398"/>
      <c r="C387" s="399"/>
      <c r="G387" s="401"/>
      <c r="H387" s="402"/>
      <c r="I387" s="402"/>
      <c r="J387" s="402"/>
      <c r="K387" s="402"/>
      <c r="L387" s="402"/>
    </row>
    <row r="388" spans="1:12" s="400" customFormat="1">
      <c r="A388" s="398"/>
      <c r="B388" s="398"/>
      <c r="C388" s="399"/>
      <c r="G388" s="401"/>
      <c r="H388" s="402"/>
      <c r="I388" s="402"/>
      <c r="J388" s="402"/>
      <c r="K388" s="402"/>
      <c r="L388" s="402"/>
    </row>
    <row r="389" spans="1:12" s="400" customFormat="1">
      <c r="A389" s="398"/>
      <c r="B389" s="398"/>
      <c r="C389" s="399"/>
      <c r="G389" s="401"/>
      <c r="H389" s="402"/>
      <c r="I389" s="402"/>
      <c r="J389" s="402"/>
      <c r="K389" s="402"/>
      <c r="L389" s="402"/>
    </row>
    <row r="390" spans="1:12" s="400" customFormat="1">
      <c r="A390" s="398"/>
      <c r="B390" s="398"/>
      <c r="C390" s="399"/>
      <c r="G390" s="401"/>
      <c r="H390" s="402"/>
      <c r="I390" s="402"/>
      <c r="J390" s="402"/>
      <c r="K390" s="402"/>
      <c r="L390" s="402"/>
    </row>
    <row r="391" spans="1:12" s="400" customFormat="1">
      <c r="A391" s="398"/>
      <c r="B391" s="398"/>
      <c r="C391" s="399"/>
      <c r="G391" s="401"/>
      <c r="H391" s="402"/>
      <c r="I391" s="402"/>
      <c r="J391" s="402"/>
      <c r="K391" s="402"/>
      <c r="L391" s="402"/>
    </row>
    <row r="392" spans="1:12" s="400" customFormat="1">
      <c r="A392" s="398"/>
      <c r="B392" s="398"/>
      <c r="C392" s="399"/>
      <c r="G392" s="401"/>
      <c r="H392" s="402"/>
      <c r="I392" s="402"/>
      <c r="J392" s="402"/>
      <c r="K392" s="402"/>
      <c r="L392" s="402"/>
    </row>
    <row r="393" spans="1:12" s="400" customFormat="1">
      <c r="A393" s="398"/>
      <c r="B393" s="398"/>
      <c r="C393" s="399"/>
      <c r="G393" s="401"/>
      <c r="H393" s="402"/>
      <c r="I393" s="402"/>
      <c r="J393" s="402"/>
      <c r="K393" s="402"/>
      <c r="L393" s="402"/>
    </row>
    <row r="394" spans="1:12" s="400" customFormat="1">
      <c r="A394" s="398"/>
      <c r="B394" s="398"/>
      <c r="C394" s="399"/>
      <c r="G394" s="401"/>
      <c r="H394" s="402"/>
      <c r="I394" s="402"/>
      <c r="J394" s="402"/>
      <c r="K394" s="402"/>
      <c r="L394" s="402"/>
    </row>
    <row r="395" spans="1:12" s="400" customFormat="1">
      <c r="A395" s="398"/>
      <c r="B395" s="398"/>
      <c r="C395" s="399"/>
      <c r="G395" s="401"/>
      <c r="H395" s="402"/>
      <c r="I395" s="402"/>
      <c r="J395" s="402"/>
      <c r="K395" s="402"/>
      <c r="L395" s="402"/>
    </row>
    <row r="396" spans="1:12" s="400" customFormat="1">
      <c r="A396" s="398"/>
      <c r="B396" s="398"/>
      <c r="C396" s="399"/>
      <c r="G396" s="401"/>
      <c r="H396" s="402"/>
      <c r="I396" s="402"/>
      <c r="J396" s="402"/>
      <c r="K396" s="402"/>
      <c r="L396" s="402"/>
    </row>
    <row r="397" spans="1:12" s="400" customFormat="1">
      <c r="A397" s="398"/>
      <c r="B397" s="398"/>
      <c r="C397" s="399"/>
      <c r="G397" s="401"/>
      <c r="H397" s="402"/>
      <c r="I397" s="402"/>
      <c r="J397" s="402"/>
      <c r="K397" s="402"/>
      <c r="L397" s="402"/>
    </row>
    <row r="398" spans="1:12" s="400" customFormat="1">
      <c r="A398" s="398"/>
      <c r="B398" s="398"/>
      <c r="C398" s="399"/>
      <c r="G398" s="401"/>
      <c r="H398" s="402"/>
      <c r="I398" s="402"/>
      <c r="J398" s="402"/>
      <c r="K398" s="402"/>
      <c r="L398" s="402"/>
    </row>
    <row r="399" spans="1:12" s="400" customFormat="1">
      <c r="A399" s="398"/>
      <c r="B399" s="398"/>
      <c r="C399" s="399"/>
      <c r="G399" s="401"/>
      <c r="H399" s="402"/>
      <c r="I399" s="402"/>
      <c r="J399" s="402"/>
      <c r="K399" s="402"/>
      <c r="L399" s="402"/>
    </row>
    <row r="400" spans="1:12" s="400" customFormat="1">
      <c r="A400" s="398"/>
      <c r="B400" s="398"/>
      <c r="C400" s="399"/>
      <c r="G400" s="401"/>
      <c r="H400" s="402"/>
      <c r="I400" s="402"/>
      <c r="J400" s="402"/>
      <c r="K400" s="402"/>
      <c r="L400" s="402"/>
    </row>
    <row r="401" spans="1:12" s="400" customFormat="1">
      <c r="A401" s="398"/>
      <c r="B401" s="398"/>
      <c r="C401" s="399"/>
      <c r="G401" s="401"/>
      <c r="H401" s="402"/>
      <c r="I401" s="402"/>
      <c r="J401" s="402"/>
      <c r="K401" s="402"/>
      <c r="L401" s="402"/>
    </row>
    <row r="402" spans="1:12" s="400" customFormat="1">
      <c r="A402" s="398"/>
      <c r="B402" s="398"/>
      <c r="C402" s="399"/>
      <c r="G402" s="401"/>
      <c r="H402" s="402"/>
      <c r="I402" s="402"/>
      <c r="J402" s="402"/>
      <c r="K402" s="402"/>
      <c r="L402" s="402"/>
    </row>
    <row r="403" spans="1:12" s="400" customFormat="1">
      <c r="A403" s="398"/>
      <c r="B403" s="398"/>
      <c r="C403" s="399"/>
      <c r="G403" s="401"/>
      <c r="H403" s="402"/>
      <c r="I403" s="402"/>
      <c r="J403" s="402"/>
      <c r="K403" s="402"/>
      <c r="L403" s="402"/>
    </row>
    <row r="404" spans="1:12" s="400" customFormat="1">
      <c r="A404" s="398"/>
      <c r="B404" s="398"/>
      <c r="C404" s="399"/>
      <c r="G404" s="401"/>
      <c r="H404" s="402"/>
      <c r="I404" s="402"/>
      <c r="J404" s="402"/>
      <c r="K404" s="402"/>
      <c r="L404" s="402"/>
    </row>
    <row r="405" spans="1:12" s="400" customFormat="1">
      <c r="A405" s="398"/>
      <c r="B405" s="398"/>
      <c r="C405" s="399"/>
      <c r="G405" s="401"/>
      <c r="H405" s="402"/>
      <c r="I405" s="402"/>
      <c r="J405" s="402"/>
      <c r="K405" s="402"/>
      <c r="L405" s="402"/>
    </row>
    <row r="406" spans="1:12" s="400" customFormat="1">
      <c r="A406" s="398"/>
      <c r="B406" s="398"/>
      <c r="C406" s="399"/>
      <c r="G406" s="401"/>
      <c r="H406" s="402"/>
      <c r="I406" s="402"/>
      <c r="J406" s="402"/>
      <c r="K406" s="402"/>
      <c r="L406" s="402"/>
    </row>
    <row r="407" spans="1:12" s="400" customFormat="1">
      <c r="A407" s="398"/>
      <c r="B407" s="398"/>
      <c r="C407" s="399"/>
      <c r="G407" s="401"/>
      <c r="H407" s="402"/>
      <c r="I407" s="402"/>
      <c r="J407" s="402"/>
      <c r="K407" s="402"/>
      <c r="L407" s="402"/>
    </row>
    <row r="408" spans="1:12" s="400" customFormat="1">
      <c r="A408" s="398"/>
      <c r="B408" s="398"/>
      <c r="C408" s="399"/>
      <c r="G408" s="401"/>
      <c r="H408" s="402"/>
      <c r="I408" s="402"/>
      <c r="J408" s="402"/>
      <c r="K408" s="402"/>
      <c r="L408" s="402"/>
    </row>
    <row r="409" spans="1:12" s="400" customFormat="1">
      <c r="A409" s="398"/>
      <c r="B409" s="398"/>
      <c r="C409" s="399"/>
      <c r="G409" s="401"/>
      <c r="H409" s="402"/>
      <c r="I409" s="402"/>
      <c r="J409" s="402"/>
      <c r="K409" s="402"/>
      <c r="L409" s="402"/>
    </row>
    <row r="410" spans="1:12" s="400" customFormat="1">
      <c r="A410" s="398"/>
      <c r="B410" s="398"/>
      <c r="C410" s="399"/>
      <c r="G410" s="401"/>
      <c r="H410" s="402"/>
      <c r="I410" s="402"/>
      <c r="J410" s="402"/>
      <c r="K410" s="402"/>
      <c r="L410" s="402"/>
    </row>
    <row r="411" spans="1:12" s="400" customFormat="1">
      <c r="A411" s="398"/>
      <c r="B411" s="398"/>
      <c r="C411" s="399"/>
      <c r="G411" s="401"/>
      <c r="H411" s="402"/>
      <c r="I411" s="402"/>
      <c r="J411" s="402"/>
      <c r="K411" s="402"/>
      <c r="L411" s="402"/>
    </row>
    <row r="412" spans="1:12" s="400" customFormat="1">
      <c r="A412" s="398"/>
      <c r="B412" s="398"/>
      <c r="C412" s="399"/>
      <c r="G412" s="401"/>
      <c r="H412" s="402"/>
      <c r="I412" s="402"/>
      <c r="J412" s="402"/>
      <c r="K412" s="402"/>
      <c r="L412" s="402"/>
    </row>
    <row r="413" spans="1:12" s="400" customFormat="1">
      <c r="A413" s="398"/>
      <c r="B413" s="398"/>
      <c r="C413" s="399"/>
      <c r="G413" s="401"/>
      <c r="H413" s="402"/>
      <c r="I413" s="402"/>
      <c r="J413" s="402"/>
      <c r="K413" s="402"/>
      <c r="L413" s="402"/>
    </row>
    <row r="414" spans="1:12" s="400" customFormat="1">
      <c r="A414" s="398"/>
      <c r="B414" s="398"/>
      <c r="C414" s="399"/>
      <c r="G414" s="401"/>
      <c r="H414" s="402"/>
      <c r="I414" s="402"/>
      <c r="J414" s="402"/>
      <c r="K414" s="402"/>
      <c r="L414" s="402"/>
    </row>
    <row r="415" spans="1:12" s="400" customFormat="1">
      <c r="A415" s="398"/>
      <c r="B415" s="398"/>
      <c r="C415" s="399"/>
      <c r="G415" s="401"/>
      <c r="H415" s="402"/>
      <c r="I415" s="402"/>
      <c r="J415" s="402"/>
      <c r="K415" s="402"/>
      <c r="L415" s="402"/>
    </row>
    <row r="416" spans="1:12" s="400" customFormat="1">
      <c r="A416" s="398"/>
      <c r="B416" s="398"/>
      <c r="C416" s="399"/>
      <c r="G416" s="401"/>
      <c r="H416" s="402"/>
      <c r="I416" s="402"/>
      <c r="J416" s="402"/>
      <c r="K416" s="402"/>
      <c r="L416" s="402"/>
    </row>
    <row r="417" spans="1:12" s="400" customFormat="1">
      <c r="A417" s="398"/>
      <c r="B417" s="398"/>
      <c r="C417" s="399"/>
      <c r="G417" s="401"/>
      <c r="H417" s="402"/>
      <c r="I417" s="402"/>
      <c r="J417" s="402"/>
      <c r="K417" s="402"/>
      <c r="L417" s="402"/>
    </row>
    <row r="418" spans="1:12" s="400" customFormat="1">
      <c r="A418" s="398"/>
      <c r="B418" s="398"/>
      <c r="C418" s="399"/>
      <c r="G418" s="401"/>
      <c r="H418" s="402"/>
      <c r="I418" s="402"/>
      <c r="J418" s="402"/>
      <c r="K418" s="402"/>
      <c r="L418" s="402"/>
    </row>
    <row r="419" spans="1:12" s="400" customFormat="1">
      <c r="A419" s="398"/>
      <c r="B419" s="398"/>
      <c r="C419" s="399"/>
      <c r="G419" s="401"/>
      <c r="H419" s="402"/>
      <c r="I419" s="402"/>
      <c r="J419" s="402"/>
      <c r="K419" s="402"/>
      <c r="L419" s="402"/>
    </row>
    <row r="420" spans="1:12" s="400" customFormat="1">
      <c r="A420" s="398"/>
      <c r="B420" s="398"/>
      <c r="C420" s="399"/>
      <c r="G420" s="401"/>
      <c r="H420" s="402"/>
      <c r="I420" s="402"/>
      <c r="J420" s="402"/>
      <c r="K420" s="402"/>
      <c r="L420" s="402"/>
    </row>
    <row r="421" spans="1:12" s="400" customFormat="1">
      <c r="A421" s="398"/>
      <c r="B421" s="398"/>
      <c r="C421" s="399"/>
      <c r="G421" s="401"/>
      <c r="H421" s="402"/>
      <c r="I421" s="402"/>
      <c r="J421" s="402"/>
      <c r="K421" s="402"/>
      <c r="L421" s="402"/>
    </row>
    <row r="422" spans="1:12" s="400" customFormat="1">
      <c r="A422" s="398"/>
      <c r="B422" s="398"/>
      <c r="C422" s="399"/>
      <c r="G422" s="401"/>
      <c r="H422" s="402"/>
      <c r="I422" s="402"/>
      <c r="J422" s="402"/>
      <c r="K422" s="402"/>
      <c r="L422" s="402"/>
    </row>
    <row r="423" spans="1:12" s="400" customFormat="1">
      <c r="A423" s="398"/>
      <c r="B423" s="398"/>
      <c r="C423" s="399"/>
      <c r="G423" s="401"/>
      <c r="H423" s="402"/>
      <c r="I423" s="402"/>
      <c r="J423" s="402"/>
      <c r="K423" s="402"/>
      <c r="L423" s="402"/>
    </row>
    <row r="424" spans="1:12" s="400" customFormat="1">
      <c r="A424" s="398"/>
      <c r="B424" s="398"/>
      <c r="C424" s="399"/>
      <c r="G424" s="401"/>
      <c r="H424" s="402"/>
      <c r="I424" s="402"/>
      <c r="J424" s="402"/>
      <c r="K424" s="402"/>
      <c r="L424" s="402"/>
    </row>
    <row r="425" spans="1:12" s="400" customFormat="1">
      <c r="A425" s="398"/>
      <c r="B425" s="398"/>
      <c r="C425" s="399"/>
      <c r="G425" s="401"/>
      <c r="H425" s="402"/>
      <c r="I425" s="402"/>
      <c r="J425" s="402"/>
      <c r="K425" s="402"/>
      <c r="L425" s="402"/>
    </row>
    <row r="426" spans="1:12" s="400" customFormat="1">
      <c r="A426" s="398"/>
      <c r="B426" s="398"/>
      <c r="C426" s="399"/>
      <c r="G426" s="401"/>
      <c r="H426" s="402"/>
      <c r="I426" s="402"/>
      <c r="J426" s="402"/>
      <c r="K426" s="402"/>
      <c r="L426" s="402"/>
    </row>
    <row r="427" spans="1:12" s="400" customFormat="1">
      <c r="A427" s="398"/>
      <c r="B427" s="398"/>
      <c r="C427" s="399"/>
      <c r="G427" s="401"/>
      <c r="H427" s="402"/>
      <c r="I427" s="402"/>
      <c r="J427" s="402"/>
      <c r="K427" s="402"/>
      <c r="L427" s="402"/>
    </row>
    <row r="428" spans="1:12" s="400" customFormat="1">
      <c r="A428" s="398"/>
      <c r="B428" s="398"/>
      <c r="C428" s="399"/>
      <c r="G428" s="401"/>
      <c r="H428" s="402"/>
      <c r="I428" s="402"/>
      <c r="J428" s="402"/>
      <c r="K428" s="402"/>
      <c r="L428" s="402"/>
    </row>
    <row r="429" spans="1:12" s="400" customFormat="1">
      <c r="A429" s="398"/>
      <c r="B429" s="398"/>
      <c r="C429" s="399"/>
      <c r="G429" s="401"/>
      <c r="H429" s="402"/>
      <c r="I429" s="402"/>
      <c r="J429" s="402"/>
      <c r="K429" s="402"/>
      <c r="L429" s="402"/>
    </row>
    <row r="430" spans="1:12" s="400" customFormat="1">
      <c r="A430" s="398"/>
      <c r="B430" s="398"/>
      <c r="C430" s="399"/>
      <c r="G430" s="401"/>
      <c r="H430" s="402"/>
      <c r="I430" s="402"/>
      <c r="J430" s="402"/>
      <c r="K430" s="402"/>
      <c r="L430" s="402"/>
    </row>
    <row r="431" spans="1:12" s="400" customFormat="1">
      <c r="A431" s="398"/>
      <c r="B431" s="398"/>
      <c r="C431" s="399"/>
      <c r="G431" s="401"/>
      <c r="H431" s="402"/>
      <c r="I431" s="402"/>
      <c r="J431" s="402"/>
      <c r="K431" s="402"/>
      <c r="L431" s="402"/>
    </row>
    <row r="432" spans="1:12" s="400" customFormat="1">
      <c r="A432" s="398"/>
      <c r="B432" s="398"/>
      <c r="C432" s="399"/>
      <c r="G432" s="401"/>
      <c r="H432" s="402"/>
      <c r="I432" s="402"/>
      <c r="J432" s="402"/>
      <c r="K432" s="402"/>
      <c r="L432" s="402"/>
    </row>
    <row r="433" spans="1:12" s="400" customFormat="1">
      <c r="A433" s="398"/>
      <c r="B433" s="398"/>
      <c r="C433" s="399"/>
      <c r="G433" s="401"/>
      <c r="H433" s="402"/>
      <c r="I433" s="402"/>
      <c r="J433" s="402"/>
      <c r="K433" s="402"/>
      <c r="L433" s="402"/>
    </row>
    <row r="434" spans="1:12" s="400" customFormat="1">
      <c r="A434" s="398"/>
      <c r="B434" s="398"/>
      <c r="C434" s="399"/>
      <c r="G434" s="401"/>
      <c r="H434" s="402"/>
      <c r="I434" s="402"/>
      <c r="J434" s="402"/>
      <c r="K434" s="402"/>
      <c r="L434" s="402"/>
    </row>
    <row r="435" spans="1:12" s="400" customFormat="1">
      <c r="A435" s="398"/>
      <c r="B435" s="398"/>
      <c r="C435" s="399"/>
      <c r="G435" s="401"/>
      <c r="H435" s="402"/>
      <c r="I435" s="402"/>
      <c r="J435" s="402"/>
      <c r="K435" s="402"/>
      <c r="L435" s="402"/>
    </row>
    <row r="436" spans="1:12" s="400" customFormat="1">
      <c r="A436" s="398"/>
      <c r="B436" s="398"/>
      <c r="C436" s="399"/>
      <c r="G436" s="401"/>
      <c r="H436" s="402"/>
      <c r="I436" s="402"/>
      <c r="J436" s="402"/>
      <c r="K436" s="402"/>
      <c r="L436" s="402"/>
    </row>
    <row r="437" spans="1:12" s="400" customFormat="1">
      <c r="A437" s="398"/>
      <c r="B437" s="398"/>
      <c r="C437" s="399"/>
      <c r="G437" s="401"/>
      <c r="H437" s="402"/>
      <c r="I437" s="402"/>
      <c r="J437" s="402"/>
      <c r="K437" s="402"/>
      <c r="L437" s="402"/>
    </row>
    <row r="438" spans="1:12" s="400" customFormat="1">
      <c r="A438" s="398"/>
      <c r="B438" s="398"/>
      <c r="C438" s="399"/>
      <c r="G438" s="401"/>
      <c r="H438" s="402"/>
      <c r="I438" s="402"/>
      <c r="J438" s="402"/>
      <c r="K438" s="402"/>
      <c r="L438" s="402"/>
    </row>
    <row r="439" spans="1:12" s="400" customFormat="1">
      <c r="A439" s="398"/>
      <c r="B439" s="398"/>
      <c r="C439" s="399"/>
      <c r="G439" s="401"/>
      <c r="H439" s="402"/>
      <c r="I439" s="402"/>
      <c r="J439" s="402"/>
      <c r="K439" s="402"/>
      <c r="L439" s="402"/>
    </row>
    <row r="440" spans="1:12" s="400" customFormat="1">
      <c r="A440" s="398"/>
      <c r="B440" s="398"/>
      <c r="C440" s="399"/>
      <c r="G440" s="401"/>
      <c r="H440" s="402"/>
      <c r="I440" s="402"/>
      <c r="J440" s="402"/>
      <c r="K440" s="402"/>
      <c r="L440" s="402"/>
    </row>
    <row r="441" spans="1:12" s="400" customFormat="1">
      <c r="A441" s="398"/>
      <c r="B441" s="398"/>
      <c r="C441" s="399"/>
      <c r="G441" s="401"/>
      <c r="H441" s="402"/>
      <c r="I441" s="402"/>
      <c r="J441" s="402"/>
      <c r="K441" s="402"/>
      <c r="L441" s="402"/>
    </row>
    <row r="442" spans="1:12" s="400" customFormat="1">
      <c r="A442" s="398"/>
      <c r="B442" s="398"/>
      <c r="C442" s="399"/>
      <c r="G442" s="401"/>
      <c r="H442" s="402"/>
      <c r="I442" s="402"/>
      <c r="J442" s="402"/>
      <c r="K442" s="402"/>
      <c r="L442" s="402"/>
    </row>
    <row r="443" spans="1:12" s="400" customFormat="1">
      <c r="A443" s="398"/>
      <c r="B443" s="398"/>
      <c r="C443" s="399"/>
      <c r="G443" s="401"/>
      <c r="H443" s="402"/>
      <c r="I443" s="402"/>
      <c r="J443" s="402"/>
      <c r="K443" s="402"/>
      <c r="L443" s="402"/>
    </row>
    <row r="444" spans="1:12" s="400" customFormat="1">
      <c r="A444" s="398"/>
      <c r="B444" s="398"/>
      <c r="C444" s="399"/>
      <c r="G444" s="401"/>
      <c r="H444" s="402"/>
      <c r="I444" s="402"/>
      <c r="J444" s="402"/>
      <c r="K444" s="402"/>
      <c r="L444" s="402"/>
    </row>
    <row r="445" spans="1:12" s="400" customFormat="1">
      <c r="A445" s="398"/>
      <c r="B445" s="398"/>
      <c r="C445" s="399"/>
      <c r="G445" s="401"/>
      <c r="H445" s="402"/>
      <c r="I445" s="402"/>
      <c r="J445" s="402"/>
      <c r="K445" s="402"/>
      <c r="L445" s="402"/>
    </row>
    <row r="446" spans="1:12" s="400" customFormat="1">
      <c r="A446" s="398"/>
      <c r="B446" s="398"/>
      <c r="C446" s="399"/>
      <c r="G446" s="401"/>
      <c r="H446" s="402"/>
      <c r="I446" s="402"/>
      <c r="J446" s="402"/>
      <c r="K446" s="402"/>
      <c r="L446" s="402"/>
    </row>
    <row r="447" spans="1:12" s="400" customFormat="1">
      <c r="A447" s="398"/>
      <c r="B447" s="398"/>
      <c r="C447" s="399"/>
      <c r="G447" s="401"/>
      <c r="H447" s="402"/>
      <c r="I447" s="402"/>
      <c r="J447" s="402"/>
      <c r="K447" s="402"/>
      <c r="L447" s="402"/>
    </row>
    <row r="448" spans="1:12" s="400" customFormat="1">
      <c r="A448" s="398"/>
      <c r="B448" s="398"/>
      <c r="C448" s="399"/>
      <c r="G448" s="401"/>
      <c r="H448" s="402"/>
      <c r="I448" s="402"/>
      <c r="J448" s="402"/>
      <c r="K448" s="402"/>
      <c r="L448" s="402"/>
    </row>
    <row r="449" spans="1:12" s="400" customFormat="1">
      <c r="A449" s="398"/>
      <c r="B449" s="398"/>
      <c r="C449" s="399"/>
      <c r="G449" s="401"/>
      <c r="H449" s="402"/>
      <c r="I449" s="402"/>
      <c r="J449" s="402"/>
      <c r="K449" s="402"/>
      <c r="L449" s="402"/>
    </row>
    <row r="450" spans="1:12" s="400" customFormat="1">
      <c r="A450" s="398"/>
      <c r="B450" s="398"/>
      <c r="C450" s="399"/>
      <c r="G450" s="401"/>
      <c r="H450" s="402"/>
      <c r="I450" s="402"/>
      <c r="J450" s="402"/>
      <c r="K450" s="402"/>
      <c r="L450" s="402"/>
    </row>
    <row r="451" spans="1:12" s="400" customFormat="1">
      <c r="A451" s="398"/>
      <c r="B451" s="398"/>
      <c r="C451" s="399"/>
      <c r="G451" s="401"/>
      <c r="H451" s="402"/>
      <c r="I451" s="402"/>
      <c r="J451" s="402"/>
      <c r="K451" s="402"/>
      <c r="L451" s="402"/>
    </row>
    <row r="452" spans="1:12" s="400" customFormat="1">
      <c r="A452" s="398"/>
      <c r="B452" s="398"/>
      <c r="C452" s="399"/>
      <c r="G452" s="401"/>
      <c r="H452" s="402"/>
      <c r="I452" s="402"/>
      <c r="J452" s="402"/>
      <c r="K452" s="402"/>
      <c r="L452" s="402"/>
    </row>
    <row r="453" spans="1:12" s="400" customFormat="1">
      <c r="A453" s="398"/>
      <c r="B453" s="398"/>
      <c r="C453" s="399"/>
      <c r="G453" s="401"/>
      <c r="H453" s="402"/>
      <c r="I453" s="402"/>
      <c r="J453" s="402"/>
      <c r="K453" s="402"/>
      <c r="L453" s="402"/>
    </row>
    <row r="454" spans="1:12" s="400" customFormat="1">
      <c r="A454" s="398"/>
      <c r="B454" s="398"/>
      <c r="C454" s="399"/>
      <c r="G454" s="401"/>
      <c r="H454" s="402"/>
      <c r="I454" s="402"/>
      <c r="J454" s="402"/>
      <c r="K454" s="402"/>
      <c r="L454" s="402"/>
    </row>
    <row r="455" spans="1:12" s="400" customFormat="1">
      <c r="A455" s="398"/>
      <c r="B455" s="398"/>
      <c r="C455" s="399"/>
      <c r="G455" s="401"/>
      <c r="H455" s="402"/>
      <c r="I455" s="402"/>
      <c r="J455" s="402"/>
      <c r="K455" s="402"/>
      <c r="L455" s="402"/>
    </row>
    <row r="456" spans="1:12" s="400" customFormat="1">
      <c r="A456" s="398"/>
      <c r="B456" s="398"/>
      <c r="C456" s="399"/>
      <c r="G456" s="401"/>
      <c r="H456" s="402"/>
      <c r="I456" s="402"/>
      <c r="J456" s="402"/>
      <c r="K456" s="402"/>
      <c r="L456" s="402"/>
    </row>
    <row r="457" spans="1:12" s="400" customFormat="1">
      <c r="A457" s="398"/>
      <c r="B457" s="398"/>
      <c r="C457" s="399"/>
      <c r="G457" s="401"/>
      <c r="H457" s="402"/>
      <c r="I457" s="402"/>
      <c r="J457" s="402"/>
      <c r="K457" s="402"/>
      <c r="L457" s="402"/>
    </row>
    <row r="458" spans="1:12" s="400" customFormat="1">
      <c r="A458" s="398"/>
      <c r="B458" s="398"/>
      <c r="C458" s="399"/>
      <c r="G458" s="401"/>
      <c r="H458" s="402"/>
      <c r="I458" s="402"/>
      <c r="J458" s="402"/>
      <c r="K458" s="402"/>
      <c r="L458" s="402"/>
    </row>
    <row r="459" spans="1:12" s="400" customFormat="1">
      <c r="A459" s="398"/>
      <c r="B459" s="398"/>
      <c r="C459" s="399"/>
      <c r="G459" s="401"/>
      <c r="H459" s="402"/>
      <c r="I459" s="402"/>
      <c r="J459" s="402"/>
      <c r="K459" s="402"/>
      <c r="L459" s="402"/>
    </row>
    <row r="460" spans="1:12" s="400" customFormat="1">
      <c r="A460" s="398"/>
      <c r="B460" s="398"/>
      <c r="C460" s="399"/>
      <c r="G460" s="401"/>
      <c r="H460" s="402"/>
      <c r="I460" s="402"/>
      <c r="J460" s="402"/>
      <c r="K460" s="402"/>
      <c r="L460" s="402"/>
    </row>
    <row r="461" spans="1:12" s="400" customFormat="1">
      <c r="A461" s="398"/>
      <c r="B461" s="398"/>
      <c r="C461" s="399"/>
      <c r="G461" s="401"/>
      <c r="H461" s="402"/>
      <c r="I461" s="402"/>
      <c r="J461" s="402"/>
      <c r="K461" s="402"/>
      <c r="L461" s="402"/>
    </row>
    <row r="462" spans="1:12" s="400" customFormat="1">
      <c r="A462" s="398"/>
      <c r="B462" s="398"/>
      <c r="C462" s="399"/>
      <c r="G462" s="401"/>
      <c r="H462" s="402"/>
      <c r="I462" s="402"/>
      <c r="J462" s="402"/>
      <c r="K462" s="402"/>
      <c r="L462" s="402"/>
    </row>
    <row r="463" spans="1:12" s="400" customFormat="1">
      <c r="A463" s="398"/>
      <c r="B463" s="398"/>
      <c r="C463" s="399"/>
      <c r="G463" s="401"/>
      <c r="H463" s="402"/>
      <c r="I463" s="402"/>
      <c r="J463" s="402"/>
      <c r="K463" s="402"/>
      <c r="L463" s="402"/>
    </row>
    <row r="464" spans="1:12" s="400" customFormat="1">
      <c r="A464" s="398"/>
      <c r="B464" s="398"/>
      <c r="C464" s="399"/>
      <c r="G464" s="401"/>
      <c r="H464" s="402"/>
      <c r="I464" s="402"/>
      <c r="J464" s="402"/>
      <c r="K464" s="402"/>
      <c r="L464" s="402"/>
    </row>
    <row r="465" spans="1:12" s="400" customFormat="1">
      <c r="A465" s="398"/>
      <c r="B465" s="398"/>
      <c r="C465" s="399"/>
      <c r="G465" s="401"/>
      <c r="H465" s="402"/>
      <c r="I465" s="402"/>
      <c r="J465" s="402"/>
      <c r="K465" s="402"/>
      <c r="L465" s="402"/>
    </row>
    <row r="466" spans="1:12" s="400" customFormat="1">
      <c r="A466" s="398"/>
      <c r="B466" s="398"/>
      <c r="C466" s="399"/>
      <c r="G466" s="401"/>
      <c r="H466" s="402"/>
      <c r="I466" s="402"/>
      <c r="J466" s="402"/>
      <c r="K466" s="402"/>
      <c r="L466" s="402"/>
    </row>
    <row r="467" spans="1:12" s="400" customFormat="1">
      <c r="A467" s="398"/>
      <c r="B467" s="398"/>
      <c r="C467" s="399"/>
      <c r="G467" s="401"/>
      <c r="H467" s="402"/>
      <c r="I467" s="402"/>
      <c r="J467" s="402"/>
      <c r="K467" s="402"/>
      <c r="L467" s="402"/>
    </row>
    <row r="468" spans="1:12" s="400" customFormat="1">
      <c r="A468" s="398"/>
      <c r="B468" s="398"/>
      <c r="C468" s="399"/>
      <c r="G468" s="401"/>
      <c r="H468" s="402"/>
      <c r="I468" s="402"/>
      <c r="J468" s="402"/>
      <c r="K468" s="402"/>
      <c r="L468" s="402"/>
    </row>
    <row r="469" spans="1:12" s="400" customFormat="1">
      <c r="A469" s="398"/>
      <c r="B469" s="398"/>
      <c r="C469" s="399"/>
      <c r="G469" s="401"/>
      <c r="H469" s="402"/>
      <c r="I469" s="402"/>
      <c r="J469" s="402"/>
      <c r="K469" s="402"/>
      <c r="L469" s="402"/>
    </row>
    <row r="470" spans="1:12" s="400" customFormat="1">
      <c r="A470" s="398"/>
      <c r="B470" s="398"/>
      <c r="C470" s="399"/>
      <c r="G470" s="401"/>
      <c r="H470" s="402"/>
      <c r="I470" s="402"/>
      <c r="J470" s="402"/>
      <c r="K470" s="402"/>
      <c r="L470" s="402"/>
    </row>
    <row r="471" spans="1:12" s="400" customFormat="1">
      <c r="A471" s="398"/>
      <c r="B471" s="398"/>
      <c r="C471" s="399"/>
      <c r="G471" s="401"/>
      <c r="H471" s="402"/>
      <c r="I471" s="402"/>
      <c r="J471" s="402"/>
      <c r="K471" s="402"/>
      <c r="L471" s="402"/>
    </row>
    <row r="472" spans="1:12" s="400" customFormat="1">
      <c r="A472" s="398"/>
      <c r="B472" s="398"/>
      <c r="C472" s="399"/>
      <c r="G472" s="401"/>
      <c r="H472" s="402"/>
      <c r="I472" s="402"/>
      <c r="J472" s="402"/>
      <c r="K472" s="402"/>
      <c r="L472" s="402"/>
    </row>
    <row r="473" spans="1:12" s="400" customFormat="1">
      <c r="A473" s="398"/>
      <c r="B473" s="398"/>
      <c r="C473" s="399"/>
      <c r="G473" s="401"/>
      <c r="H473" s="402"/>
      <c r="I473" s="402"/>
      <c r="J473" s="402"/>
      <c r="K473" s="402"/>
      <c r="L473" s="402"/>
    </row>
    <row r="474" spans="1:12" s="400" customFormat="1">
      <c r="A474" s="398"/>
      <c r="B474" s="398"/>
      <c r="C474" s="399"/>
      <c r="G474" s="401"/>
      <c r="H474" s="402"/>
      <c r="I474" s="402"/>
      <c r="J474" s="402"/>
      <c r="K474" s="402"/>
      <c r="L474" s="402"/>
    </row>
    <row r="475" spans="1:12" s="400" customFormat="1">
      <c r="A475" s="398"/>
      <c r="B475" s="398"/>
      <c r="C475" s="399"/>
      <c r="G475" s="401"/>
      <c r="H475" s="402"/>
      <c r="I475" s="402"/>
      <c r="J475" s="402"/>
      <c r="K475" s="402"/>
      <c r="L475" s="402"/>
    </row>
    <row r="476" spans="1:12" s="400" customFormat="1">
      <c r="A476" s="398"/>
      <c r="B476" s="398"/>
      <c r="C476" s="399"/>
      <c r="G476" s="401"/>
      <c r="H476" s="402"/>
      <c r="I476" s="402"/>
      <c r="J476" s="402"/>
      <c r="K476" s="402"/>
      <c r="L476" s="402"/>
    </row>
    <row r="477" spans="1:12" s="400" customFormat="1">
      <c r="A477" s="398"/>
      <c r="B477" s="398"/>
      <c r="C477" s="399"/>
      <c r="G477" s="401"/>
      <c r="H477" s="402"/>
      <c r="I477" s="402"/>
      <c r="J477" s="402"/>
      <c r="K477" s="402"/>
      <c r="L477" s="402"/>
    </row>
    <row r="478" spans="1:12" s="400" customFormat="1">
      <c r="A478" s="398"/>
      <c r="B478" s="398"/>
      <c r="C478" s="399"/>
      <c r="G478" s="401"/>
      <c r="H478" s="402"/>
      <c r="I478" s="402"/>
      <c r="J478" s="402"/>
      <c r="K478" s="402"/>
      <c r="L478" s="402"/>
    </row>
    <row r="479" spans="1:12" s="400" customFormat="1">
      <c r="A479" s="398"/>
      <c r="B479" s="398"/>
      <c r="C479" s="399"/>
      <c r="G479" s="401"/>
      <c r="H479" s="402"/>
      <c r="I479" s="402"/>
      <c r="J479" s="402"/>
      <c r="K479" s="402"/>
      <c r="L479" s="402"/>
    </row>
    <row r="480" spans="1:12" s="400" customFormat="1">
      <c r="A480" s="398"/>
      <c r="B480" s="398"/>
      <c r="C480" s="399"/>
      <c r="G480" s="401"/>
      <c r="H480" s="402"/>
      <c r="I480" s="402"/>
      <c r="J480" s="402"/>
      <c r="K480" s="402"/>
      <c r="L480" s="402"/>
    </row>
    <row r="481" spans="1:12" s="400" customFormat="1">
      <c r="A481" s="398"/>
      <c r="B481" s="398"/>
      <c r="C481" s="399"/>
      <c r="G481" s="401"/>
      <c r="H481" s="402"/>
      <c r="I481" s="402"/>
      <c r="J481" s="402"/>
      <c r="K481" s="402"/>
      <c r="L481" s="402"/>
    </row>
    <row r="482" spans="1:12" s="400" customFormat="1">
      <c r="A482" s="398"/>
      <c r="B482" s="398"/>
      <c r="C482" s="399"/>
      <c r="G482" s="401"/>
      <c r="H482" s="402"/>
      <c r="I482" s="402"/>
      <c r="J482" s="402"/>
      <c r="K482" s="402"/>
      <c r="L482" s="402"/>
    </row>
    <row r="483" spans="1:12" s="400" customFormat="1">
      <c r="A483" s="398"/>
      <c r="B483" s="398"/>
      <c r="C483" s="399"/>
      <c r="G483" s="401"/>
      <c r="H483" s="402"/>
      <c r="I483" s="402"/>
      <c r="J483" s="402"/>
      <c r="K483" s="402"/>
      <c r="L483" s="402"/>
    </row>
    <row r="484" spans="1:12" s="400" customFormat="1">
      <c r="A484" s="398"/>
      <c r="B484" s="398"/>
      <c r="C484" s="399"/>
      <c r="G484" s="401"/>
      <c r="H484" s="402"/>
      <c r="I484" s="402"/>
      <c r="J484" s="402"/>
      <c r="K484" s="402"/>
      <c r="L484" s="402"/>
    </row>
    <row r="485" spans="1:12" s="400" customFormat="1">
      <c r="A485" s="398"/>
      <c r="B485" s="398"/>
      <c r="C485" s="399"/>
      <c r="G485" s="401"/>
      <c r="H485" s="402"/>
      <c r="I485" s="402"/>
      <c r="J485" s="402"/>
      <c r="K485" s="402"/>
      <c r="L485" s="402"/>
    </row>
    <row r="486" spans="1:12" s="400" customFormat="1">
      <c r="A486" s="398"/>
      <c r="B486" s="398"/>
      <c r="C486" s="399"/>
      <c r="G486" s="401"/>
      <c r="H486" s="402"/>
      <c r="I486" s="402"/>
      <c r="J486" s="402"/>
      <c r="K486" s="402"/>
      <c r="L486" s="402"/>
    </row>
    <row r="487" spans="1:12" s="400" customFormat="1">
      <c r="A487" s="398"/>
      <c r="B487" s="398"/>
      <c r="C487" s="399"/>
      <c r="G487" s="401"/>
      <c r="H487" s="402"/>
      <c r="I487" s="402"/>
      <c r="J487" s="402"/>
      <c r="K487" s="402"/>
      <c r="L487" s="402"/>
    </row>
    <row r="488" spans="1:12" s="400" customFormat="1">
      <c r="A488" s="398"/>
      <c r="B488" s="398"/>
      <c r="C488" s="399"/>
      <c r="G488" s="401"/>
      <c r="H488" s="402"/>
      <c r="I488" s="402"/>
      <c r="J488" s="402"/>
      <c r="K488" s="402"/>
      <c r="L488" s="402"/>
    </row>
    <row r="489" spans="1:12" s="400" customFormat="1">
      <c r="A489" s="398"/>
      <c r="B489" s="398"/>
      <c r="C489" s="399"/>
      <c r="G489" s="401"/>
      <c r="H489" s="402"/>
      <c r="I489" s="402"/>
      <c r="J489" s="402"/>
      <c r="K489" s="402"/>
      <c r="L489" s="402"/>
    </row>
    <row r="490" spans="1:12" s="400" customFormat="1">
      <c r="A490" s="398"/>
      <c r="B490" s="398"/>
      <c r="C490" s="399"/>
      <c r="G490" s="401"/>
      <c r="H490" s="402"/>
      <c r="I490" s="402"/>
      <c r="J490" s="402"/>
      <c r="K490" s="402"/>
      <c r="L490" s="402"/>
    </row>
    <row r="491" spans="1:12" s="400" customFormat="1">
      <c r="A491" s="398"/>
      <c r="B491" s="398"/>
      <c r="C491" s="399"/>
      <c r="G491" s="401"/>
      <c r="H491" s="402"/>
      <c r="I491" s="402"/>
      <c r="J491" s="402"/>
      <c r="K491" s="402"/>
      <c r="L491" s="402"/>
    </row>
    <row r="492" spans="1:12" s="400" customFormat="1">
      <c r="A492" s="398"/>
      <c r="B492" s="398"/>
      <c r="C492" s="399"/>
      <c r="G492" s="401"/>
      <c r="H492" s="402"/>
      <c r="I492" s="402"/>
      <c r="J492" s="402"/>
      <c r="K492" s="402"/>
      <c r="L492" s="402"/>
    </row>
    <row r="493" spans="1:12" s="400" customFormat="1">
      <c r="A493" s="398"/>
      <c r="B493" s="398"/>
      <c r="C493" s="399"/>
      <c r="G493" s="401"/>
      <c r="H493" s="402"/>
      <c r="I493" s="402"/>
      <c r="J493" s="402"/>
      <c r="K493" s="402"/>
      <c r="L493" s="402"/>
    </row>
    <row r="494" spans="1:12" s="400" customFormat="1">
      <c r="A494" s="398"/>
      <c r="B494" s="398"/>
      <c r="C494" s="399"/>
      <c r="G494" s="401"/>
      <c r="H494" s="402"/>
      <c r="I494" s="402"/>
      <c r="J494" s="402"/>
      <c r="K494" s="402"/>
      <c r="L494" s="402"/>
    </row>
    <row r="495" spans="1:12" s="400" customFormat="1">
      <c r="A495" s="398"/>
      <c r="B495" s="398"/>
      <c r="C495" s="399"/>
      <c r="G495" s="401"/>
      <c r="H495" s="402"/>
      <c r="I495" s="402"/>
      <c r="J495" s="402"/>
      <c r="K495" s="402"/>
      <c r="L495" s="402"/>
    </row>
    <row r="496" spans="1:12" s="400" customFormat="1">
      <c r="A496" s="398"/>
      <c r="B496" s="398"/>
      <c r="C496" s="399"/>
      <c r="G496" s="401"/>
      <c r="H496" s="402"/>
      <c r="I496" s="402"/>
      <c r="J496" s="402"/>
      <c r="K496" s="402"/>
      <c r="L496" s="402"/>
    </row>
    <row r="497" spans="1:12" s="400" customFormat="1">
      <c r="A497" s="398"/>
      <c r="B497" s="398"/>
      <c r="C497" s="399"/>
      <c r="G497" s="401"/>
      <c r="H497" s="402"/>
      <c r="I497" s="402"/>
      <c r="J497" s="402"/>
      <c r="K497" s="402"/>
      <c r="L497" s="402"/>
    </row>
    <row r="498" spans="1:12" s="400" customFormat="1">
      <c r="A498" s="398"/>
      <c r="B498" s="398"/>
      <c r="C498" s="399"/>
      <c r="G498" s="401"/>
      <c r="H498" s="402"/>
      <c r="I498" s="402"/>
      <c r="J498" s="402"/>
      <c r="K498" s="402"/>
      <c r="L498" s="402"/>
    </row>
    <row r="499" spans="1:12" s="400" customFormat="1">
      <c r="A499" s="398"/>
      <c r="B499" s="398"/>
      <c r="C499" s="399"/>
      <c r="G499" s="401"/>
      <c r="H499" s="402"/>
      <c r="I499" s="402"/>
      <c r="J499" s="402"/>
      <c r="K499" s="402"/>
      <c r="L499" s="402"/>
    </row>
    <row r="500" spans="1:12" s="400" customFormat="1">
      <c r="A500" s="398"/>
      <c r="B500" s="398"/>
      <c r="C500" s="399"/>
      <c r="G500" s="401"/>
      <c r="H500" s="402"/>
      <c r="I500" s="402"/>
      <c r="J500" s="402"/>
      <c r="K500" s="402"/>
      <c r="L500" s="402"/>
    </row>
    <row r="501" spans="1:12" s="400" customFormat="1">
      <c r="A501" s="398"/>
      <c r="B501" s="398"/>
      <c r="C501" s="399"/>
      <c r="G501" s="401"/>
      <c r="H501" s="402"/>
      <c r="I501" s="402"/>
      <c r="J501" s="402"/>
      <c r="K501" s="402"/>
      <c r="L501" s="402"/>
    </row>
    <row r="502" spans="1:12" s="400" customFormat="1">
      <c r="A502" s="398"/>
      <c r="B502" s="398"/>
      <c r="C502" s="399"/>
      <c r="G502" s="401"/>
      <c r="H502" s="402"/>
      <c r="I502" s="402"/>
      <c r="J502" s="402"/>
      <c r="K502" s="402"/>
      <c r="L502" s="402"/>
    </row>
    <row r="503" spans="1:12" s="400" customFormat="1">
      <c r="A503" s="398"/>
      <c r="B503" s="398"/>
      <c r="C503" s="399"/>
      <c r="G503" s="401"/>
      <c r="H503" s="402"/>
      <c r="I503" s="402"/>
      <c r="J503" s="402"/>
      <c r="K503" s="402"/>
      <c r="L503" s="402"/>
    </row>
    <row r="504" spans="1:12" s="400" customFormat="1">
      <c r="A504" s="398"/>
      <c r="B504" s="398"/>
      <c r="C504" s="399"/>
      <c r="G504" s="401"/>
      <c r="H504" s="402"/>
      <c r="I504" s="402"/>
      <c r="J504" s="402"/>
      <c r="K504" s="402"/>
      <c r="L504" s="402"/>
    </row>
    <row r="505" spans="1:12" s="400" customFormat="1">
      <c r="A505" s="398"/>
      <c r="B505" s="398"/>
      <c r="C505" s="399"/>
      <c r="G505" s="401"/>
      <c r="H505" s="402"/>
      <c r="I505" s="402"/>
      <c r="J505" s="402"/>
      <c r="K505" s="402"/>
      <c r="L505" s="402"/>
    </row>
    <row r="506" spans="1:12" s="400" customFormat="1">
      <c r="A506" s="398"/>
      <c r="B506" s="398"/>
      <c r="C506" s="399"/>
      <c r="G506" s="401"/>
      <c r="H506" s="402"/>
      <c r="I506" s="402"/>
      <c r="J506" s="402"/>
      <c r="K506" s="402"/>
      <c r="L506" s="402"/>
    </row>
    <row r="507" spans="1:12" s="400" customFormat="1">
      <c r="A507" s="398"/>
      <c r="B507" s="398"/>
      <c r="C507" s="399"/>
      <c r="G507" s="401"/>
      <c r="H507" s="402"/>
      <c r="I507" s="402"/>
      <c r="J507" s="402"/>
      <c r="K507" s="402"/>
      <c r="L507" s="402"/>
    </row>
    <row r="508" spans="1:12" s="400" customFormat="1">
      <c r="A508" s="398"/>
      <c r="B508" s="398"/>
      <c r="C508" s="399"/>
      <c r="G508" s="401"/>
      <c r="H508" s="402"/>
      <c r="I508" s="402"/>
      <c r="J508" s="402"/>
      <c r="K508" s="402"/>
      <c r="L508" s="402"/>
    </row>
    <row r="509" spans="1:12" s="400" customFormat="1">
      <c r="A509" s="398"/>
      <c r="B509" s="398"/>
      <c r="C509" s="399"/>
      <c r="G509" s="401"/>
      <c r="H509" s="402"/>
      <c r="I509" s="402"/>
      <c r="J509" s="402"/>
      <c r="K509" s="402"/>
      <c r="L509" s="402"/>
    </row>
    <row r="510" spans="1:12" s="400" customFormat="1">
      <c r="A510" s="398"/>
      <c r="B510" s="398"/>
      <c r="C510" s="399"/>
      <c r="G510" s="401"/>
      <c r="H510" s="402"/>
      <c r="I510" s="402"/>
      <c r="J510" s="402"/>
      <c r="K510" s="402"/>
      <c r="L510" s="402"/>
    </row>
    <row r="511" spans="1:12" s="400" customFormat="1">
      <c r="A511" s="398"/>
      <c r="B511" s="398"/>
      <c r="C511" s="399"/>
      <c r="G511" s="401"/>
      <c r="H511" s="402"/>
      <c r="I511" s="402"/>
      <c r="J511" s="402"/>
      <c r="K511" s="402"/>
      <c r="L511" s="402"/>
    </row>
    <row r="512" spans="1:12" s="400" customFormat="1">
      <c r="A512" s="398"/>
      <c r="B512" s="398"/>
      <c r="C512" s="399"/>
      <c r="G512" s="401"/>
      <c r="H512" s="402"/>
      <c r="I512" s="402"/>
      <c r="J512" s="402"/>
      <c r="K512" s="402"/>
      <c r="L512" s="402"/>
    </row>
    <row r="513" spans="1:12" s="400" customFormat="1">
      <c r="A513" s="398"/>
      <c r="B513" s="398"/>
      <c r="C513" s="399"/>
      <c r="G513" s="401"/>
      <c r="H513" s="402"/>
      <c r="I513" s="402"/>
      <c r="J513" s="402"/>
      <c r="K513" s="402"/>
      <c r="L513" s="402"/>
    </row>
    <row r="514" spans="1:12" s="400" customFormat="1">
      <c r="A514" s="398"/>
      <c r="B514" s="398"/>
      <c r="C514" s="399"/>
      <c r="G514" s="401"/>
      <c r="H514" s="402"/>
      <c r="I514" s="402"/>
      <c r="J514" s="402"/>
      <c r="K514" s="402"/>
      <c r="L514" s="402"/>
    </row>
    <row r="515" spans="1:12" s="400" customFormat="1">
      <c r="A515" s="398"/>
      <c r="B515" s="398"/>
      <c r="C515" s="399"/>
      <c r="G515" s="401"/>
      <c r="H515" s="402"/>
      <c r="I515" s="402"/>
      <c r="J515" s="402"/>
      <c r="K515" s="402"/>
      <c r="L515" s="402"/>
    </row>
    <row r="516" spans="1:12" s="400" customFormat="1">
      <c r="A516" s="398"/>
      <c r="B516" s="398"/>
      <c r="C516" s="399"/>
      <c r="G516" s="401"/>
      <c r="H516" s="402"/>
      <c r="I516" s="402"/>
      <c r="J516" s="402"/>
      <c r="K516" s="402"/>
      <c r="L516" s="402"/>
    </row>
    <row r="517" spans="1:12" s="400" customFormat="1">
      <c r="A517" s="398"/>
      <c r="B517" s="398"/>
      <c r="C517" s="399"/>
      <c r="G517" s="401"/>
      <c r="H517" s="402"/>
      <c r="I517" s="402"/>
      <c r="J517" s="402"/>
      <c r="K517" s="402"/>
      <c r="L517" s="402"/>
    </row>
    <row r="518" spans="1:12" s="400" customFormat="1">
      <c r="A518" s="398"/>
      <c r="B518" s="398"/>
      <c r="C518" s="399"/>
      <c r="G518" s="401"/>
      <c r="H518" s="402"/>
      <c r="I518" s="402"/>
      <c r="J518" s="402"/>
      <c r="K518" s="402"/>
      <c r="L518" s="402"/>
    </row>
    <row r="519" spans="1:12" s="400" customFormat="1">
      <c r="A519" s="398"/>
      <c r="B519" s="398"/>
      <c r="C519" s="399"/>
      <c r="G519" s="401"/>
      <c r="H519" s="402"/>
      <c r="I519" s="402"/>
      <c r="J519" s="402"/>
      <c r="K519" s="402"/>
      <c r="L519" s="402"/>
    </row>
    <row r="520" spans="1:12" s="400" customFormat="1">
      <c r="A520" s="398"/>
      <c r="B520" s="398"/>
      <c r="C520" s="399"/>
      <c r="G520" s="401"/>
      <c r="H520" s="402"/>
      <c r="I520" s="402"/>
      <c r="J520" s="402"/>
      <c r="K520" s="402"/>
      <c r="L520" s="402"/>
    </row>
    <row r="521" spans="1:12" s="400" customFormat="1">
      <c r="A521" s="398"/>
      <c r="B521" s="398"/>
      <c r="C521" s="399"/>
      <c r="G521" s="401"/>
      <c r="H521" s="402"/>
      <c r="I521" s="402"/>
      <c r="J521" s="402"/>
      <c r="K521" s="402"/>
      <c r="L521" s="402"/>
    </row>
    <row r="522" spans="1:12" s="400" customFormat="1">
      <c r="A522" s="398"/>
      <c r="B522" s="398"/>
      <c r="C522" s="399"/>
      <c r="G522" s="401"/>
      <c r="H522" s="402"/>
      <c r="I522" s="402"/>
      <c r="J522" s="402"/>
      <c r="K522" s="402"/>
      <c r="L522" s="402"/>
    </row>
    <row r="523" spans="1:12" s="400" customFormat="1">
      <c r="A523" s="398"/>
      <c r="B523" s="398"/>
      <c r="C523" s="399"/>
      <c r="G523" s="401"/>
      <c r="H523" s="402"/>
      <c r="I523" s="402"/>
      <c r="J523" s="402"/>
      <c r="K523" s="402"/>
      <c r="L523" s="402"/>
    </row>
    <row r="524" spans="1:12" s="400" customFormat="1">
      <c r="A524" s="398"/>
      <c r="B524" s="398"/>
      <c r="C524" s="399"/>
      <c r="G524" s="401"/>
      <c r="H524" s="402"/>
      <c r="I524" s="402"/>
      <c r="J524" s="402"/>
      <c r="K524" s="402"/>
      <c r="L524" s="402"/>
    </row>
    <row r="525" spans="1:12" s="400" customFormat="1">
      <c r="A525" s="398"/>
      <c r="B525" s="398"/>
      <c r="C525" s="399"/>
      <c r="G525" s="401"/>
      <c r="H525" s="402"/>
      <c r="I525" s="402"/>
      <c r="J525" s="402"/>
      <c r="K525" s="402"/>
      <c r="L525" s="402"/>
    </row>
    <row r="526" spans="1:12" s="400" customFormat="1">
      <c r="A526" s="398"/>
      <c r="B526" s="398"/>
      <c r="C526" s="399"/>
      <c r="G526" s="401"/>
      <c r="H526" s="402"/>
      <c r="I526" s="402"/>
      <c r="J526" s="402"/>
      <c r="K526" s="402"/>
      <c r="L526" s="402"/>
    </row>
    <row r="527" spans="1:12" s="400" customFormat="1">
      <c r="A527" s="398"/>
      <c r="B527" s="398"/>
      <c r="C527" s="399"/>
      <c r="G527" s="401"/>
      <c r="H527" s="402"/>
      <c r="I527" s="402"/>
      <c r="J527" s="402"/>
      <c r="K527" s="402"/>
      <c r="L527" s="402"/>
    </row>
    <row r="528" spans="1:12" s="400" customFormat="1">
      <c r="A528" s="398"/>
      <c r="B528" s="398"/>
      <c r="C528" s="399"/>
      <c r="G528" s="401"/>
      <c r="H528" s="402"/>
      <c r="I528" s="402"/>
      <c r="J528" s="402"/>
      <c r="K528" s="402"/>
      <c r="L528" s="402"/>
    </row>
    <row r="529" spans="1:12" s="400" customFormat="1">
      <c r="A529" s="398"/>
      <c r="B529" s="398"/>
      <c r="C529" s="399"/>
      <c r="G529" s="401"/>
      <c r="H529" s="402"/>
      <c r="I529" s="402"/>
      <c r="J529" s="402"/>
      <c r="K529" s="402"/>
      <c r="L529" s="402"/>
    </row>
    <row r="530" spans="1:12" s="400" customFormat="1">
      <c r="A530" s="398"/>
      <c r="B530" s="398"/>
      <c r="C530" s="399"/>
      <c r="G530" s="401"/>
      <c r="H530" s="402"/>
      <c r="I530" s="402"/>
      <c r="J530" s="402"/>
      <c r="K530" s="402"/>
      <c r="L530" s="402"/>
    </row>
    <row r="531" spans="1:12" s="400" customFormat="1">
      <c r="A531" s="398"/>
      <c r="B531" s="398"/>
      <c r="C531" s="399"/>
      <c r="G531" s="401"/>
      <c r="H531" s="402"/>
      <c r="I531" s="402"/>
      <c r="J531" s="402"/>
      <c r="K531" s="402"/>
      <c r="L531" s="402"/>
    </row>
    <row r="532" spans="1:12" s="400" customFormat="1">
      <c r="A532" s="398"/>
      <c r="B532" s="398"/>
      <c r="C532" s="399"/>
      <c r="G532" s="401"/>
      <c r="H532" s="402"/>
      <c r="I532" s="402"/>
      <c r="J532" s="402"/>
      <c r="K532" s="402"/>
      <c r="L532" s="402"/>
    </row>
    <row r="533" spans="1:12" s="400" customFormat="1">
      <c r="A533" s="398"/>
      <c r="B533" s="398"/>
      <c r="C533" s="399"/>
      <c r="G533" s="401"/>
      <c r="H533" s="402"/>
      <c r="I533" s="402"/>
      <c r="J533" s="402"/>
      <c r="K533" s="402"/>
      <c r="L533" s="402"/>
    </row>
    <row r="534" spans="1:12" s="400" customFormat="1">
      <c r="A534" s="398"/>
      <c r="B534" s="398"/>
      <c r="C534" s="399"/>
      <c r="G534" s="401"/>
      <c r="H534" s="402"/>
      <c r="I534" s="402"/>
      <c r="J534" s="402"/>
      <c r="K534" s="402"/>
      <c r="L534" s="402"/>
    </row>
    <row r="535" spans="1:12" s="400" customFormat="1">
      <c r="A535" s="398"/>
      <c r="B535" s="398"/>
      <c r="C535" s="399"/>
      <c r="G535" s="401"/>
      <c r="H535" s="402"/>
      <c r="I535" s="402"/>
      <c r="J535" s="402"/>
      <c r="K535" s="402"/>
      <c r="L535" s="402"/>
    </row>
    <row r="536" spans="1:12" s="400" customFormat="1">
      <c r="A536" s="398"/>
      <c r="B536" s="398"/>
      <c r="C536" s="399"/>
      <c r="G536" s="401"/>
      <c r="H536" s="402"/>
      <c r="I536" s="402"/>
      <c r="J536" s="402"/>
      <c r="K536" s="402"/>
      <c r="L536" s="402"/>
    </row>
    <row r="537" spans="1:12" s="400" customFormat="1">
      <c r="A537" s="398"/>
      <c r="B537" s="398"/>
      <c r="C537" s="399"/>
      <c r="G537" s="401"/>
      <c r="H537" s="402"/>
      <c r="I537" s="402"/>
      <c r="J537" s="402"/>
      <c r="K537" s="402"/>
      <c r="L537" s="402"/>
    </row>
    <row r="538" spans="1:12" s="400" customFormat="1">
      <c r="A538" s="398"/>
      <c r="B538" s="398"/>
      <c r="C538" s="399"/>
      <c r="G538" s="401"/>
      <c r="H538" s="402"/>
      <c r="I538" s="402"/>
      <c r="J538" s="402"/>
      <c r="K538" s="402"/>
      <c r="L538" s="402"/>
    </row>
    <row r="539" spans="1:12" s="400" customFormat="1">
      <c r="A539" s="398"/>
      <c r="B539" s="398"/>
      <c r="C539" s="399"/>
      <c r="G539" s="401"/>
      <c r="H539" s="402"/>
      <c r="I539" s="402"/>
      <c r="J539" s="402"/>
      <c r="K539" s="402"/>
      <c r="L539" s="402"/>
    </row>
    <row r="540" spans="1:12" s="400" customFormat="1">
      <c r="A540" s="398"/>
      <c r="B540" s="398"/>
      <c r="C540" s="399"/>
      <c r="G540" s="401"/>
      <c r="H540" s="402"/>
      <c r="I540" s="402"/>
      <c r="J540" s="402"/>
      <c r="K540" s="402"/>
      <c r="L540" s="402"/>
    </row>
    <row r="541" spans="1:12" s="400" customFormat="1">
      <c r="A541" s="398"/>
      <c r="B541" s="398"/>
      <c r="C541" s="399"/>
      <c r="G541" s="401"/>
      <c r="H541" s="402"/>
      <c r="I541" s="402"/>
      <c r="J541" s="402"/>
      <c r="K541" s="402"/>
      <c r="L541" s="402"/>
    </row>
    <row r="542" spans="1:12" s="400" customFormat="1">
      <c r="A542" s="398"/>
      <c r="B542" s="398"/>
      <c r="C542" s="399"/>
      <c r="G542" s="401"/>
      <c r="H542" s="402"/>
      <c r="I542" s="402"/>
      <c r="J542" s="402"/>
      <c r="K542" s="402"/>
      <c r="L542" s="402"/>
    </row>
    <row r="543" spans="1:12" s="400" customFormat="1">
      <c r="A543" s="398"/>
      <c r="B543" s="398"/>
      <c r="C543" s="399"/>
      <c r="G543" s="401"/>
      <c r="H543" s="402"/>
      <c r="I543" s="402"/>
      <c r="J543" s="402"/>
      <c r="K543" s="402"/>
      <c r="L543" s="402"/>
    </row>
    <row r="544" spans="1:12" s="400" customFormat="1">
      <c r="A544" s="398"/>
      <c r="B544" s="398"/>
      <c r="C544" s="399"/>
      <c r="G544" s="401"/>
      <c r="H544" s="402"/>
      <c r="I544" s="402"/>
      <c r="J544" s="402"/>
      <c r="K544" s="402"/>
      <c r="L544" s="402"/>
    </row>
    <row r="545" spans="1:12" s="400" customFormat="1">
      <c r="A545" s="398"/>
      <c r="B545" s="398"/>
      <c r="C545" s="399"/>
      <c r="G545" s="401"/>
      <c r="H545" s="402"/>
      <c r="I545" s="402"/>
      <c r="J545" s="402"/>
      <c r="K545" s="402"/>
      <c r="L545" s="402"/>
    </row>
    <row r="546" spans="1:12" s="400" customFormat="1">
      <c r="A546" s="398"/>
      <c r="B546" s="398"/>
      <c r="C546" s="399"/>
      <c r="G546" s="401"/>
      <c r="H546" s="402"/>
      <c r="I546" s="402"/>
      <c r="J546" s="402"/>
      <c r="K546" s="402"/>
      <c r="L546" s="402"/>
    </row>
    <row r="547" spans="1:12" s="400" customFormat="1">
      <c r="A547" s="398"/>
      <c r="B547" s="398"/>
      <c r="C547" s="399"/>
      <c r="G547" s="401"/>
      <c r="H547" s="402"/>
      <c r="I547" s="402"/>
      <c r="J547" s="402"/>
      <c r="K547" s="402"/>
      <c r="L547" s="402"/>
    </row>
    <row r="548" spans="1:12" s="400" customFormat="1">
      <c r="A548" s="398"/>
      <c r="B548" s="398"/>
      <c r="C548" s="399"/>
      <c r="G548" s="401"/>
      <c r="H548" s="402"/>
      <c r="I548" s="402"/>
      <c r="J548" s="402"/>
      <c r="K548" s="402"/>
      <c r="L548" s="402"/>
    </row>
    <row r="549" spans="1:12" s="400" customFormat="1">
      <c r="A549" s="398"/>
      <c r="B549" s="398"/>
      <c r="C549" s="399"/>
      <c r="G549" s="401"/>
      <c r="H549" s="402"/>
      <c r="I549" s="402"/>
      <c r="J549" s="402"/>
      <c r="K549" s="402"/>
      <c r="L549" s="402"/>
    </row>
    <row r="550" spans="1:12" s="400" customFormat="1">
      <c r="A550" s="398"/>
      <c r="B550" s="398"/>
      <c r="C550" s="399"/>
      <c r="G550" s="401"/>
      <c r="H550" s="402"/>
      <c r="I550" s="402"/>
      <c r="J550" s="402"/>
      <c r="K550" s="402"/>
      <c r="L550" s="402"/>
    </row>
    <row r="551" spans="1:12" s="400" customFormat="1">
      <c r="A551" s="398"/>
      <c r="B551" s="398"/>
      <c r="C551" s="399"/>
      <c r="G551" s="401"/>
      <c r="H551" s="402"/>
      <c r="I551" s="402"/>
      <c r="J551" s="402"/>
      <c r="K551" s="402"/>
      <c r="L551" s="402"/>
    </row>
    <row r="552" spans="1:12" s="400" customFormat="1">
      <c r="A552" s="398"/>
      <c r="B552" s="398"/>
      <c r="C552" s="399"/>
      <c r="G552" s="401"/>
      <c r="H552" s="402"/>
      <c r="I552" s="402"/>
      <c r="J552" s="402"/>
      <c r="K552" s="402"/>
      <c r="L552" s="402"/>
    </row>
    <row r="553" spans="1:12" s="400" customFormat="1">
      <c r="A553" s="398"/>
      <c r="B553" s="398"/>
      <c r="C553" s="399"/>
      <c r="G553" s="401"/>
      <c r="H553" s="402"/>
      <c r="I553" s="402"/>
      <c r="J553" s="402"/>
      <c r="K553" s="402"/>
      <c r="L553" s="402"/>
    </row>
    <row r="554" spans="1:12" s="400" customFormat="1">
      <c r="A554" s="398"/>
      <c r="B554" s="398"/>
      <c r="C554" s="399"/>
      <c r="G554" s="401"/>
      <c r="H554" s="402"/>
      <c r="I554" s="402"/>
      <c r="J554" s="402"/>
      <c r="K554" s="402"/>
      <c r="L554" s="402"/>
    </row>
    <row r="555" spans="1:12" s="400" customFormat="1">
      <c r="A555" s="398"/>
      <c r="B555" s="398"/>
      <c r="C555" s="399"/>
      <c r="G555" s="401"/>
      <c r="H555" s="402"/>
      <c r="I555" s="402"/>
      <c r="J555" s="402"/>
      <c r="K555" s="402"/>
      <c r="L555" s="402"/>
    </row>
    <row r="556" spans="1:12" s="400" customFormat="1">
      <c r="A556" s="398"/>
      <c r="B556" s="398"/>
      <c r="C556" s="399"/>
      <c r="G556" s="401"/>
      <c r="H556" s="402"/>
      <c r="I556" s="402"/>
      <c r="J556" s="402"/>
      <c r="K556" s="402"/>
      <c r="L556" s="402"/>
    </row>
    <row r="557" spans="1:12" s="400" customFormat="1">
      <c r="A557" s="398"/>
      <c r="B557" s="398"/>
      <c r="C557" s="399"/>
      <c r="G557" s="401"/>
      <c r="H557" s="402"/>
      <c r="I557" s="402"/>
      <c r="J557" s="402"/>
      <c r="K557" s="402"/>
      <c r="L557" s="402"/>
    </row>
    <row r="558" spans="1:12" s="400" customFormat="1">
      <c r="A558" s="398"/>
      <c r="B558" s="398"/>
      <c r="C558" s="399"/>
      <c r="G558" s="401"/>
      <c r="H558" s="402"/>
      <c r="I558" s="402"/>
      <c r="J558" s="402"/>
      <c r="K558" s="402"/>
      <c r="L558" s="402"/>
    </row>
    <row r="559" spans="1:12" s="400" customFormat="1">
      <c r="A559" s="398"/>
      <c r="B559" s="398"/>
      <c r="C559" s="399"/>
      <c r="G559" s="401"/>
      <c r="H559" s="402"/>
      <c r="I559" s="402"/>
      <c r="J559" s="402"/>
      <c r="K559" s="402"/>
      <c r="L559" s="402"/>
    </row>
    <row r="560" spans="1:12" s="400" customFormat="1">
      <c r="A560" s="398"/>
      <c r="B560" s="398"/>
      <c r="C560" s="399"/>
      <c r="G560" s="401"/>
      <c r="H560" s="402"/>
      <c r="I560" s="402"/>
      <c r="J560" s="402"/>
      <c r="K560" s="402"/>
      <c r="L560" s="402"/>
    </row>
    <row r="561" spans="1:12" s="400" customFormat="1">
      <c r="A561" s="398"/>
      <c r="B561" s="398"/>
      <c r="C561" s="399"/>
      <c r="G561" s="401"/>
      <c r="H561" s="402"/>
      <c r="I561" s="402"/>
      <c r="J561" s="402"/>
      <c r="K561" s="402"/>
      <c r="L561" s="402"/>
    </row>
    <row r="562" spans="1:12" s="400" customFormat="1">
      <c r="A562" s="398"/>
      <c r="B562" s="398"/>
      <c r="C562" s="399"/>
      <c r="G562" s="401"/>
      <c r="H562" s="402"/>
      <c r="I562" s="402"/>
      <c r="J562" s="402"/>
      <c r="K562" s="402"/>
      <c r="L562" s="402"/>
    </row>
    <row r="563" spans="1:12" s="400" customFormat="1">
      <c r="A563" s="398"/>
      <c r="B563" s="398"/>
      <c r="C563" s="399"/>
      <c r="G563" s="401"/>
      <c r="H563" s="402"/>
      <c r="I563" s="402"/>
      <c r="J563" s="402"/>
      <c r="K563" s="402"/>
      <c r="L563" s="402"/>
    </row>
    <row r="564" spans="1:12" s="400" customFormat="1">
      <c r="A564" s="398"/>
      <c r="B564" s="398"/>
      <c r="C564" s="399"/>
      <c r="G564" s="401"/>
      <c r="H564" s="402"/>
      <c r="I564" s="402"/>
      <c r="J564" s="402"/>
      <c r="K564" s="402"/>
      <c r="L564" s="402"/>
    </row>
    <row r="565" spans="1:12" s="400" customFormat="1">
      <c r="A565" s="398"/>
      <c r="B565" s="398"/>
      <c r="C565" s="399"/>
      <c r="G565" s="401"/>
      <c r="H565" s="402"/>
      <c r="I565" s="402"/>
      <c r="J565" s="402"/>
      <c r="K565" s="402"/>
      <c r="L565" s="402"/>
    </row>
    <row r="566" spans="1:12" s="400" customFormat="1">
      <c r="A566" s="398"/>
      <c r="B566" s="398"/>
      <c r="C566" s="399"/>
      <c r="G566" s="401"/>
      <c r="H566" s="402"/>
      <c r="I566" s="402"/>
      <c r="J566" s="402"/>
      <c r="K566" s="402"/>
      <c r="L566" s="402"/>
    </row>
    <row r="567" spans="1:12" s="400" customFormat="1">
      <c r="A567" s="398"/>
      <c r="B567" s="398"/>
      <c r="C567" s="399"/>
      <c r="G567" s="401"/>
      <c r="H567" s="402"/>
      <c r="I567" s="402"/>
      <c r="J567" s="402"/>
      <c r="K567" s="402"/>
      <c r="L567" s="402"/>
    </row>
    <row r="568" spans="1:12" s="400" customFormat="1">
      <c r="A568" s="398"/>
      <c r="B568" s="398"/>
      <c r="C568" s="399"/>
      <c r="G568" s="401"/>
      <c r="H568" s="402"/>
      <c r="I568" s="402"/>
      <c r="J568" s="402"/>
      <c r="K568" s="402"/>
      <c r="L568" s="402"/>
    </row>
    <row r="569" spans="1:12" s="400" customFormat="1">
      <c r="A569" s="398"/>
      <c r="B569" s="398"/>
      <c r="C569" s="399"/>
      <c r="G569" s="401"/>
      <c r="H569" s="402"/>
      <c r="I569" s="402"/>
      <c r="J569" s="402"/>
      <c r="K569" s="402"/>
      <c r="L569" s="402"/>
    </row>
    <row r="570" spans="1:12" s="400" customFormat="1">
      <c r="A570" s="398"/>
      <c r="B570" s="398"/>
      <c r="C570" s="399"/>
      <c r="G570" s="401"/>
      <c r="H570" s="402"/>
      <c r="I570" s="402"/>
      <c r="J570" s="402"/>
      <c r="K570" s="402"/>
      <c r="L570" s="402"/>
    </row>
    <row r="571" spans="1:12" s="400" customFormat="1">
      <c r="A571" s="398"/>
      <c r="B571" s="398"/>
      <c r="C571" s="399"/>
      <c r="G571" s="401"/>
      <c r="H571" s="402"/>
      <c r="I571" s="402"/>
      <c r="J571" s="402"/>
      <c r="K571" s="402"/>
      <c r="L571" s="402"/>
    </row>
    <row r="572" spans="1:12" s="400" customFormat="1">
      <c r="A572" s="398"/>
      <c r="B572" s="398"/>
      <c r="C572" s="399"/>
      <c r="G572" s="401"/>
      <c r="H572" s="402"/>
      <c r="I572" s="402"/>
      <c r="J572" s="402"/>
      <c r="K572" s="402"/>
      <c r="L572" s="402"/>
    </row>
    <row r="573" spans="1:12" s="400" customFormat="1">
      <c r="A573" s="398"/>
      <c r="B573" s="398"/>
      <c r="C573" s="399"/>
      <c r="G573" s="401"/>
      <c r="H573" s="402"/>
      <c r="I573" s="402"/>
      <c r="J573" s="402"/>
      <c r="K573" s="402"/>
      <c r="L573" s="402"/>
    </row>
    <row r="574" spans="1:12" s="400" customFormat="1">
      <c r="A574" s="398"/>
      <c r="B574" s="398"/>
      <c r="C574" s="399"/>
      <c r="G574" s="401"/>
      <c r="H574" s="402"/>
      <c r="I574" s="402"/>
      <c r="J574" s="402"/>
      <c r="K574" s="402"/>
      <c r="L574" s="402"/>
    </row>
    <row r="575" spans="1:12" s="400" customFormat="1">
      <c r="A575" s="398"/>
      <c r="B575" s="398"/>
      <c r="C575" s="399"/>
      <c r="G575" s="401"/>
      <c r="H575" s="402"/>
      <c r="I575" s="402"/>
      <c r="J575" s="402"/>
      <c r="K575" s="402"/>
      <c r="L575" s="402"/>
    </row>
    <row r="576" spans="1:12" s="400" customFormat="1">
      <c r="A576" s="398"/>
      <c r="B576" s="398"/>
      <c r="C576" s="399"/>
      <c r="G576" s="401"/>
      <c r="H576" s="402"/>
      <c r="I576" s="402"/>
      <c r="J576" s="402"/>
      <c r="K576" s="402"/>
      <c r="L576" s="402"/>
    </row>
    <row r="577" spans="1:12" s="400" customFormat="1">
      <c r="A577" s="398"/>
      <c r="B577" s="398"/>
      <c r="C577" s="399"/>
      <c r="G577" s="401"/>
      <c r="H577" s="402"/>
      <c r="I577" s="402"/>
      <c r="J577" s="402"/>
      <c r="K577" s="402"/>
      <c r="L577" s="402"/>
    </row>
    <row r="578" spans="1:12" s="400" customFormat="1">
      <c r="A578" s="398"/>
      <c r="B578" s="398"/>
      <c r="C578" s="399"/>
      <c r="G578" s="401"/>
      <c r="H578" s="402"/>
      <c r="I578" s="402"/>
      <c r="J578" s="402"/>
      <c r="K578" s="402"/>
      <c r="L578" s="402"/>
    </row>
    <row r="579" spans="1:12" s="400" customFormat="1">
      <c r="A579" s="398"/>
      <c r="B579" s="398"/>
      <c r="C579" s="399"/>
      <c r="G579" s="401"/>
      <c r="H579" s="402"/>
      <c r="I579" s="402"/>
      <c r="J579" s="402"/>
      <c r="K579" s="402"/>
      <c r="L579" s="402"/>
    </row>
    <row r="580" spans="1:12" s="400" customFormat="1">
      <c r="A580" s="398"/>
      <c r="B580" s="398"/>
      <c r="C580" s="399"/>
      <c r="G580" s="401"/>
      <c r="H580" s="402"/>
      <c r="I580" s="402"/>
      <c r="J580" s="402"/>
      <c r="K580" s="402"/>
      <c r="L580" s="402"/>
    </row>
    <row r="581" spans="1:12" s="400" customFormat="1">
      <c r="A581" s="398"/>
      <c r="B581" s="398"/>
      <c r="C581" s="399"/>
      <c r="G581" s="401"/>
      <c r="H581" s="402"/>
      <c r="I581" s="402"/>
      <c r="J581" s="402"/>
      <c r="K581" s="402"/>
      <c r="L581" s="402"/>
    </row>
    <row r="582" spans="1:12" s="400" customFormat="1">
      <c r="A582" s="398"/>
      <c r="B582" s="398"/>
      <c r="C582" s="399"/>
      <c r="G582" s="401"/>
      <c r="H582" s="402"/>
      <c r="I582" s="402"/>
      <c r="J582" s="402"/>
      <c r="K582" s="402"/>
      <c r="L582" s="402"/>
    </row>
    <row r="583" spans="1:12" s="400" customFormat="1">
      <c r="A583" s="398"/>
      <c r="B583" s="398"/>
      <c r="C583" s="399"/>
      <c r="G583" s="401"/>
      <c r="H583" s="402"/>
      <c r="I583" s="402"/>
      <c r="J583" s="402"/>
      <c r="K583" s="402"/>
      <c r="L583" s="402"/>
    </row>
    <row r="584" spans="1:12" s="400" customFormat="1">
      <c r="A584" s="398"/>
      <c r="B584" s="398"/>
      <c r="C584" s="399"/>
      <c r="G584" s="401"/>
      <c r="H584" s="402"/>
      <c r="I584" s="402"/>
      <c r="J584" s="402"/>
      <c r="K584" s="402"/>
      <c r="L584" s="402"/>
    </row>
    <row r="585" spans="1:12" s="400" customFormat="1">
      <c r="A585" s="398"/>
      <c r="B585" s="398"/>
      <c r="C585" s="399"/>
      <c r="G585" s="401"/>
      <c r="H585" s="402"/>
      <c r="I585" s="402"/>
      <c r="J585" s="402"/>
      <c r="K585" s="402"/>
      <c r="L585" s="402"/>
    </row>
    <row r="586" spans="1:12" s="400" customFormat="1">
      <c r="A586" s="398"/>
      <c r="B586" s="398"/>
      <c r="C586" s="399"/>
      <c r="G586" s="401"/>
      <c r="H586" s="402"/>
      <c r="I586" s="402"/>
      <c r="J586" s="402"/>
      <c r="K586" s="402"/>
      <c r="L586" s="402"/>
    </row>
    <row r="587" spans="1:12" s="400" customFormat="1">
      <c r="A587" s="398"/>
      <c r="B587" s="398"/>
      <c r="C587" s="399"/>
      <c r="G587" s="401"/>
      <c r="H587" s="402"/>
      <c r="I587" s="402"/>
      <c r="J587" s="402"/>
      <c r="K587" s="402"/>
      <c r="L587" s="402"/>
    </row>
    <row r="588" spans="1:12" s="400" customFormat="1">
      <c r="A588" s="398"/>
      <c r="B588" s="398"/>
      <c r="C588" s="399"/>
      <c r="G588" s="401"/>
      <c r="H588" s="402"/>
      <c r="I588" s="402"/>
      <c r="J588" s="402"/>
      <c r="K588" s="402"/>
      <c r="L588" s="402"/>
    </row>
    <row r="589" spans="1:12" s="400" customFormat="1">
      <c r="A589" s="398"/>
      <c r="B589" s="398"/>
      <c r="C589" s="399"/>
      <c r="G589" s="401"/>
      <c r="H589" s="402"/>
      <c r="I589" s="402"/>
      <c r="J589" s="402"/>
      <c r="K589" s="402"/>
      <c r="L589" s="402"/>
    </row>
    <row r="590" spans="1:12" s="400" customFormat="1">
      <c r="A590" s="398"/>
      <c r="B590" s="398"/>
      <c r="C590" s="399"/>
      <c r="G590" s="401"/>
      <c r="H590" s="402"/>
      <c r="I590" s="402"/>
      <c r="J590" s="402"/>
      <c r="K590" s="402"/>
      <c r="L590" s="402"/>
    </row>
    <row r="591" spans="1:12" s="400" customFormat="1">
      <c r="A591" s="398"/>
      <c r="B591" s="398"/>
      <c r="C591" s="399"/>
      <c r="G591" s="401"/>
      <c r="H591" s="402"/>
      <c r="I591" s="402"/>
      <c r="J591" s="402"/>
      <c r="K591" s="402"/>
      <c r="L591" s="402"/>
    </row>
    <row r="592" spans="1:12" s="400" customFormat="1">
      <c r="A592" s="398"/>
      <c r="B592" s="398"/>
      <c r="C592" s="399"/>
      <c r="G592" s="401"/>
      <c r="H592" s="402"/>
      <c r="I592" s="402"/>
      <c r="J592" s="402"/>
      <c r="K592" s="402"/>
      <c r="L592" s="402"/>
    </row>
    <row r="593" spans="1:12" s="400" customFormat="1">
      <c r="A593" s="398"/>
      <c r="B593" s="398"/>
      <c r="C593" s="399"/>
      <c r="G593" s="401"/>
      <c r="H593" s="402"/>
      <c r="I593" s="402"/>
      <c r="J593" s="402"/>
      <c r="K593" s="402"/>
      <c r="L593" s="402"/>
    </row>
    <row r="594" spans="1:12" s="400" customFormat="1">
      <c r="A594" s="398"/>
      <c r="B594" s="398"/>
      <c r="C594" s="399"/>
      <c r="G594" s="401"/>
      <c r="H594" s="402"/>
      <c r="I594" s="402"/>
      <c r="J594" s="402"/>
      <c r="K594" s="402"/>
      <c r="L594" s="402"/>
    </row>
    <row r="595" spans="1:12" s="400" customFormat="1">
      <c r="A595" s="398"/>
      <c r="B595" s="398"/>
      <c r="C595" s="399"/>
      <c r="G595" s="401"/>
      <c r="H595" s="402"/>
      <c r="I595" s="402"/>
      <c r="J595" s="402"/>
      <c r="K595" s="402"/>
      <c r="L595" s="402"/>
    </row>
    <row r="596" spans="1:12" s="400" customFormat="1">
      <c r="A596" s="398"/>
      <c r="B596" s="398"/>
      <c r="C596" s="399"/>
      <c r="G596" s="401"/>
      <c r="H596" s="402"/>
      <c r="I596" s="402"/>
      <c r="J596" s="402"/>
      <c r="K596" s="402"/>
      <c r="L596" s="402"/>
    </row>
    <row r="597" spans="1:12" s="400" customFormat="1">
      <c r="A597" s="398"/>
      <c r="B597" s="398"/>
      <c r="C597" s="399"/>
      <c r="G597" s="401"/>
      <c r="H597" s="402"/>
      <c r="I597" s="402"/>
      <c r="J597" s="402"/>
      <c r="K597" s="402"/>
      <c r="L597" s="402"/>
    </row>
    <row r="598" spans="1:12" s="400" customFormat="1">
      <c r="A598" s="398"/>
      <c r="B598" s="398"/>
      <c r="C598" s="399"/>
      <c r="G598" s="401"/>
      <c r="H598" s="402"/>
      <c r="I598" s="402"/>
      <c r="J598" s="402"/>
      <c r="K598" s="402"/>
      <c r="L598" s="402"/>
    </row>
    <row r="599" spans="1:12" s="400" customFormat="1">
      <c r="A599" s="398"/>
      <c r="B599" s="398"/>
      <c r="C599" s="399"/>
      <c r="G599" s="401"/>
      <c r="H599" s="402"/>
      <c r="I599" s="402"/>
      <c r="J599" s="402"/>
      <c r="K599" s="402"/>
      <c r="L599" s="402"/>
    </row>
    <row r="600" spans="1:12" s="400" customFormat="1">
      <c r="A600" s="398"/>
      <c r="B600" s="398"/>
      <c r="C600" s="399"/>
      <c r="G600" s="401"/>
      <c r="H600" s="402"/>
      <c r="I600" s="402"/>
      <c r="J600" s="402"/>
      <c r="K600" s="402"/>
      <c r="L600" s="402"/>
    </row>
    <row r="601" spans="1:12" s="400" customFormat="1">
      <c r="A601" s="398"/>
      <c r="B601" s="398"/>
      <c r="C601" s="399"/>
      <c r="G601" s="401"/>
      <c r="H601" s="402"/>
      <c r="I601" s="402"/>
      <c r="J601" s="402"/>
      <c r="K601" s="402"/>
      <c r="L601" s="402"/>
    </row>
    <row r="602" spans="1:12" s="400" customFormat="1">
      <c r="A602" s="398"/>
      <c r="B602" s="398"/>
      <c r="C602" s="399"/>
      <c r="G602" s="401"/>
      <c r="H602" s="402"/>
      <c r="I602" s="402"/>
      <c r="J602" s="402"/>
      <c r="K602" s="402"/>
      <c r="L602" s="402"/>
    </row>
    <row r="603" spans="1:12" s="400" customFormat="1">
      <c r="A603" s="398"/>
      <c r="B603" s="398"/>
      <c r="C603" s="399"/>
      <c r="G603" s="401"/>
      <c r="H603" s="402"/>
      <c r="I603" s="402"/>
      <c r="J603" s="402"/>
      <c r="K603" s="402"/>
      <c r="L603" s="402"/>
    </row>
    <row r="604" spans="1:12" s="400" customFormat="1">
      <c r="A604" s="398"/>
      <c r="B604" s="398"/>
      <c r="C604" s="399"/>
      <c r="G604" s="401"/>
      <c r="H604" s="402"/>
      <c r="I604" s="402"/>
      <c r="J604" s="402"/>
      <c r="K604" s="402"/>
      <c r="L604" s="402"/>
    </row>
    <row r="605" spans="1:12" s="400" customFormat="1">
      <c r="A605" s="398"/>
      <c r="B605" s="398"/>
      <c r="C605" s="399"/>
      <c r="G605" s="401"/>
      <c r="H605" s="402"/>
      <c r="I605" s="402"/>
      <c r="J605" s="402"/>
      <c r="K605" s="402"/>
      <c r="L605" s="402"/>
    </row>
    <row r="606" spans="1:12" s="400" customFormat="1">
      <c r="A606" s="398"/>
      <c r="B606" s="398"/>
      <c r="C606" s="399"/>
      <c r="G606" s="401"/>
      <c r="H606" s="402"/>
      <c r="I606" s="402"/>
      <c r="J606" s="402"/>
      <c r="K606" s="402"/>
      <c r="L606" s="402"/>
    </row>
    <row r="607" spans="1:12" s="400" customFormat="1">
      <c r="A607" s="398"/>
      <c r="B607" s="398"/>
      <c r="C607" s="399"/>
      <c r="G607" s="401"/>
      <c r="H607" s="402"/>
      <c r="I607" s="402"/>
      <c r="J607" s="402"/>
      <c r="K607" s="402"/>
      <c r="L607" s="402"/>
    </row>
    <row r="608" spans="1:12" s="400" customFormat="1">
      <c r="A608" s="398"/>
      <c r="B608" s="398"/>
      <c r="C608" s="399"/>
      <c r="G608" s="401"/>
      <c r="H608" s="402"/>
      <c r="I608" s="402"/>
      <c r="J608" s="402"/>
      <c r="K608" s="402"/>
      <c r="L608" s="402"/>
    </row>
    <row r="609" spans="1:12" s="400" customFormat="1">
      <c r="A609" s="398"/>
      <c r="B609" s="398"/>
      <c r="C609" s="399"/>
      <c r="G609" s="401"/>
      <c r="H609" s="402"/>
      <c r="I609" s="402"/>
      <c r="J609" s="402"/>
      <c r="K609" s="402"/>
      <c r="L609" s="402"/>
    </row>
    <row r="610" spans="1:12" s="400" customFormat="1">
      <c r="A610" s="398"/>
      <c r="B610" s="398"/>
      <c r="C610" s="399"/>
      <c r="G610" s="401"/>
      <c r="H610" s="402"/>
      <c r="I610" s="402"/>
      <c r="J610" s="402"/>
      <c r="K610" s="402"/>
      <c r="L610" s="402"/>
    </row>
    <row r="611" spans="1:12" s="400" customFormat="1">
      <c r="A611" s="398"/>
      <c r="B611" s="398"/>
      <c r="C611" s="399"/>
      <c r="G611" s="401"/>
      <c r="H611" s="402"/>
      <c r="I611" s="402"/>
      <c r="J611" s="402"/>
      <c r="K611" s="402"/>
      <c r="L611" s="402"/>
    </row>
    <row r="612" spans="1:12" s="400" customFormat="1">
      <c r="A612" s="398"/>
      <c r="B612" s="398"/>
      <c r="C612" s="399"/>
      <c r="G612" s="401"/>
      <c r="H612" s="402"/>
      <c r="I612" s="402"/>
      <c r="J612" s="402"/>
      <c r="K612" s="402"/>
      <c r="L612" s="402"/>
    </row>
    <row r="613" spans="1:12" s="400" customFormat="1">
      <c r="A613" s="398"/>
      <c r="B613" s="398"/>
      <c r="C613" s="399"/>
      <c r="G613" s="401"/>
      <c r="H613" s="402"/>
      <c r="I613" s="402"/>
      <c r="J613" s="402"/>
      <c r="K613" s="402"/>
      <c r="L613" s="402"/>
    </row>
    <row r="614" spans="1:12" s="400" customFormat="1">
      <c r="A614" s="398"/>
      <c r="B614" s="398"/>
      <c r="C614" s="399"/>
      <c r="G614" s="401"/>
      <c r="H614" s="402"/>
      <c r="I614" s="402"/>
      <c r="J614" s="402"/>
      <c r="K614" s="402"/>
      <c r="L614" s="402"/>
    </row>
    <row r="615" spans="1:12" s="400" customFormat="1">
      <c r="A615" s="398"/>
      <c r="B615" s="398"/>
      <c r="C615" s="399"/>
      <c r="G615" s="401"/>
      <c r="H615" s="402"/>
      <c r="I615" s="402"/>
      <c r="J615" s="402"/>
      <c r="K615" s="402"/>
      <c r="L615" s="402"/>
    </row>
    <row r="616" spans="1:12" s="400" customFormat="1">
      <c r="A616" s="398"/>
      <c r="B616" s="398"/>
      <c r="C616" s="399"/>
      <c r="G616" s="401"/>
      <c r="H616" s="402"/>
      <c r="I616" s="402"/>
      <c r="J616" s="402"/>
      <c r="K616" s="402"/>
      <c r="L616" s="402"/>
    </row>
    <row r="617" spans="1:12" s="400" customFormat="1">
      <c r="A617" s="398"/>
      <c r="B617" s="398"/>
      <c r="C617" s="399"/>
      <c r="G617" s="401"/>
      <c r="H617" s="402"/>
      <c r="I617" s="402"/>
      <c r="J617" s="402"/>
      <c r="K617" s="402"/>
      <c r="L617" s="402"/>
    </row>
    <row r="618" spans="1:12" s="400" customFormat="1">
      <c r="A618" s="398"/>
      <c r="B618" s="398"/>
      <c r="C618" s="399"/>
      <c r="G618" s="401"/>
      <c r="H618" s="402"/>
      <c r="I618" s="402"/>
      <c r="J618" s="402"/>
      <c r="K618" s="402"/>
      <c r="L618" s="402"/>
    </row>
    <row r="619" spans="1:12" s="400" customFormat="1">
      <c r="A619" s="398"/>
      <c r="B619" s="398"/>
      <c r="C619" s="399"/>
      <c r="G619" s="401"/>
      <c r="H619" s="402"/>
      <c r="I619" s="402"/>
      <c r="J619" s="402"/>
      <c r="K619" s="402"/>
      <c r="L619" s="402"/>
    </row>
    <row r="620" spans="1:12" s="400" customFormat="1">
      <c r="A620" s="398"/>
      <c r="B620" s="398"/>
      <c r="C620" s="399"/>
      <c r="G620" s="401"/>
      <c r="H620" s="402"/>
      <c r="I620" s="402"/>
      <c r="J620" s="402"/>
      <c r="K620" s="402"/>
      <c r="L620" s="402"/>
    </row>
    <row r="621" spans="1:12" s="400" customFormat="1">
      <c r="A621" s="398"/>
      <c r="B621" s="398"/>
      <c r="C621" s="399"/>
      <c r="G621" s="401"/>
      <c r="H621" s="402"/>
      <c r="I621" s="402"/>
      <c r="J621" s="402"/>
      <c r="K621" s="402"/>
      <c r="L621" s="402"/>
    </row>
    <row r="622" spans="1:12" s="400" customFormat="1">
      <c r="A622" s="398"/>
      <c r="B622" s="398"/>
      <c r="C622" s="399"/>
      <c r="G622" s="401"/>
      <c r="H622" s="402"/>
      <c r="I622" s="402"/>
      <c r="J622" s="402"/>
      <c r="K622" s="402"/>
      <c r="L622" s="402"/>
    </row>
    <row r="623" spans="1:12" s="400" customFormat="1">
      <c r="A623" s="398"/>
      <c r="B623" s="398"/>
      <c r="C623" s="399"/>
      <c r="G623" s="401"/>
      <c r="H623" s="402"/>
      <c r="I623" s="402"/>
      <c r="J623" s="402"/>
      <c r="K623" s="402"/>
      <c r="L623" s="402"/>
    </row>
    <row r="624" spans="1:12" s="400" customFormat="1">
      <c r="A624" s="398"/>
      <c r="B624" s="398"/>
      <c r="C624" s="399"/>
      <c r="G624" s="401"/>
      <c r="H624" s="402"/>
      <c r="I624" s="402"/>
      <c r="J624" s="402"/>
      <c r="K624" s="402"/>
      <c r="L624" s="402"/>
    </row>
    <row r="625" spans="1:12" s="400" customFormat="1">
      <c r="A625" s="398"/>
      <c r="B625" s="398"/>
      <c r="C625" s="399"/>
      <c r="G625" s="401"/>
      <c r="H625" s="402"/>
      <c r="I625" s="402"/>
      <c r="J625" s="402"/>
      <c r="K625" s="402"/>
      <c r="L625" s="402"/>
    </row>
    <row r="626" spans="1:12" s="400" customFormat="1">
      <c r="A626" s="398"/>
      <c r="B626" s="398"/>
      <c r="C626" s="399"/>
      <c r="G626" s="401"/>
      <c r="H626" s="402"/>
      <c r="I626" s="402"/>
      <c r="J626" s="402"/>
      <c r="K626" s="402"/>
      <c r="L626" s="402"/>
    </row>
    <row r="627" spans="1:12" s="400" customFormat="1">
      <c r="A627" s="398"/>
      <c r="B627" s="398"/>
      <c r="C627" s="399"/>
      <c r="G627" s="401"/>
      <c r="H627" s="402"/>
      <c r="I627" s="402"/>
      <c r="J627" s="402"/>
      <c r="K627" s="402"/>
      <c r="L627" s="402"/>
    </row>
    <row r="628" spans="1:12" s="400" customFormat="1">
      <c r="A628" s="398"/>
      <c r="B628" s="398"/>
      <c r="C628" s="399"/>
      <c r="G628" s="401"/>
      <c r="H628" s="402"/>
      <c r="I628" s="402"/>
      <c r="J628" s="402"/>
      <c r="K628" s="402"/>
      <c r="L628" s="402"/>
    </row>
    <row r="629" spans="1:12" s="400" customFormat="1">
      <c r="A629" s="398"/>
      <c r="B629" s="398"/>
      <c r="C629" s="399"/>
      <c r="G629" s="401"/>
      <c r="H629" s="402"/>
      <c r="I629" s="402"/>
      <c r="J629" s="402"/>
      <c r="K629" s="402"/>
      <c r="L629" s="402"/>
    </row>
    <row r="630" spans="1:12" s="400" customFormat="1">
      <c r="A630" s="398"/>
      <c r="B630" s="398"/>
      <c r="C630" s="399"/>
      <c r="G630" s="401"/>
      <c r="H630" s="402"/>
      <c r="I630" s="402"/>
      <c r="J630" s="402"/>
      <c r="K630" s="402"/>
      <c r="L630" s="402"/>
    </row>
    <row r="631" spans="1:12" s="400" customFormat="1">
      <c r="A631" s="398"/>
      <c r="B631" s="398"/>
      <c r="C631" s="399"/>
      <c r="G631" s="401"/>
      <c r="H631" s="402"/>
      <c r="I631" s="402"/>
      <c r="J631" s="402"/>
      <c r="K631" s="402"/>
      <c r="L631" s="402"/>
    </row>
    <row r="632" spans="1:12" s="400" customFormat="1">
      <c r="A632" s="398"/>
      <c r="B632" s="398"/>
      <c r="C632" s="399"/>
      <c r="G632" s="401"/>
      <c r="H632" s="402"/>
      <c r="I632" s="402"/>
      <c r="J632" s="402"/>
      <c r="K632" s="402"/>
      <c r="L632" s="402"/>
    </row>
    <row r="633" spans="1:12" s="400" customFormat="1">
      <c r="A633" s="398"/>
      <c r="B633" s="398"/>
      <c r="C633" s="399"/>
      <c r="G633" s="401"/>
      <c r="H633" s="402"/>
      <c r="I633" s="402"/>
      <c r="J633" s="402"/>
      <c r="K633" s="402"/>
      <c r="L633" s="402"/>
    </row>
    <row r="634" spans="1:12" s="400" customFormat="1">
      <c r="A634" s="398"/>
      <c r="B634" s="398"/>
      <c r="C634" s="399"/>
      <c r="G634" s="401"/>
      <c r="H634" s="402"/>
      <c r="I634" s="402"/>
      <c r="J634" s="402"/>
      <c r="K634" s="402"/>
      <c r="L634" s="402"/>
    </row>
    <row r="635" spans="1:12" s="400" customFormat="1">
      <c r="A635" s="398"/>
      <c r="B635" s="398"/>
      <c r="C635" s="399"/>
      <c r="G635" s="401"/>
      <c r="H635" s="402"/>
      <c r="I635" s="402"/>
      <c r="J635" s="402"/>
      <c r="K635" s="402"/>
      <c r="L635" s="402"/>
    </row>
    <row r="636" spans="1:12" s="400" customFormat="1">
      <c r="A636" s="398"/>
      <c r="B636" s="398"/>
      <c r="C636" s="399"/>
      <c r="G636" s="401"/>
      <c r="H636" s="402"/>
      <c r="I636" s="402"/>
      <c r="J636" s="402"/>
      <c r="K636" s="402"/>
      <c r="L636" s="402"/>
    </row>
    <row r="637" spans="1:12" s="400" customFormat="1">
      <c r="A637" s="398"/>
      <c r="B637" s="398"/>
      <c r="C637" s="399"/>
      <c r="G637" s="401"/>
      <c r="H637" s="402"/>
      <c r="I637" s="402"/>
      <c r="J637" s="402"/>
      <c r="K637" s="402"/>
      <c r="L637" s="402"/>
    </row>
    <row r="638" spans="1:12" s="400" customFormat="1">
      <c r="A638" s="398"/>
      <c r="B638" s="398"/>
      <c r="C638" s="399"/>
      <c r="G638" s="401"/>
      <c r="H638" s="402"/>
      <c r="I638" s="402"/>
      <c r="J638" s="402"/>
      <c r="K638" s="402"/>
      <c r="L638" s="402"/>
    </row>
    <row r="639" spans="1:12" s="400" customFormat="1">
      <c r="A639" s="398"/>
      <c r="B639" s="398"/>
      <c r="C639" s="399"/>
      <c r="G639" s="401"/>
      <c r="H639" s="402"/>
      <c r="I639" s="402"/>
      <c r="J639" s="402"/>
      <c r="K639" s="402"/>
      <c r="L639" s="402"/>
    </row>
    <row r="640" spans="1:12" s="400" customFormat="1">
      <c r="A640" s="398"/>
      <c r="B640" s="398"/>
      <c r="C640" s="399"/>
      <c r="G640" s="401"/>
      <c r="H640" s="402"/>
      <c r="I640" s="402"/>
      <c r="J640" s="402"/>
      <c r="K640" s="402"/>
      <c r="L640" s="402"/>
    </row>
    <row r="641" spans="1:12" s="400" customFormat="1">
      <c r="A641" s="398"/>
      <c r="B641" s="398"/>
      <c r="C641" s="399"/>
      <c r="G641" s="401"/>
      <c r="H641" s="402"/>
      <c r="I641" s="402"/>
      <c r="J641" s="402"/>
      <c r="K641" s="402"/>
      <c r="L641" s="402"/>
    </row>
    <row r="642" spans="1:12" s="400" customFormat="1">
      <c r="A642" s="398"/>
      <c r="B642" s="398"/>
      <c r="C642" s="399"/>
      <c r="G642" s="401"/>
      <c r="H642" s="402"/>
      <c r="I642" s="402"/>
      <c r="J642" s="402"/>
      <c r="K642" s="402"/>
      <c r="L642" s="402"/>
    </row>
    <row r="643" spans="1:12" s="400" customFormat="1">
      <c r="A643" s="398"/>
      <c r="B643" s="398"/>
      <c r="C643" s="399"/>
      <c r="G643" s="401"/>
      <c r="H643" s="402"/>
      <c r="I643" s="402"/>
      <c r="J643" s="402"/>
      <c r="K643" s="402"/>
      <c r="L643" s="402"/>
    </row>
    <row r="644" spans="1:12" s="400" customFormat="1">
      <c r="A644" s="398"/>
      <c r="B644" s="398"/>
      <c r="C644" s="399"/>
      <c r="G644" s="401"/>
      <c r="H644" s="402"/>
      <c r="I644" s="402"/>
      <c r="J644" s="402"/>
      <c r="K644" s="402"/>
      <c r="L644" s="402"/>
    </row>
    <row r="645" spans="1:12" s="400" customFormat="1">
      <c r="A645" s="398"/>
      <c r="B645" s="398"/>
      <c r="C645" s="399"/>
      <c r="G645" s="401"/>
      <c r="H645" s="402"/>
      <c r="I645" s="402"/>
      <c r="J645" s="402"/>
      <c r="K645" s="402"/>
      <c r="L645" s="402"/>
    </row>
    <row r="646" spans="1:12" s="400" customFormat="1">
      <c r="A646" s="398"/>
      <c r="B646" s="398"/>
      <c r="C646" s="399"/>
      <c r="G646" s="401"/>
      <c r="H646" s="402"/>
      <c r="I646" s="402"/>
      <c r="J646" s="402"/>
      <c r="K646" s="402"/>
      <c r="L646" s="402"/>
    </row>
    <row r="647" spans="1:12" s="400" customFormat="1">
      <c r="A647" s="398"/>
      <c r="B647" s="398"/>
      <c r="C647" s="399"/>
      <c r="G647" s="401"/>
      <c r="H647" s="402"/>
      <c r="I647" s="402"/>
      <c r="J647" s="402"/>
      <c r="K647" s="402"/>
      <c r="L647" s="402"/>
    </row>
    <row r="648" spans="1:12" s="400" customFormat="1">
      <c r="A648" s="398"/>
      <c r="B648" s="398"/>
      <c r="C648" s="399"/>
      <c r="G648" s="401"/>
      <c r="H648" s="402"/>
      <c r="I648" s="402"/>
      <c r="J648" s="402"/>
      <c r="K648" s="402"/>
      <c r="L648" s="402"/>
    </row>
    <row r="649" spans="1:12" s="400" customFormat="1">
      <c r="A649" s="398"/>
      <c r="B649" s="398"/>
      <c r="C649" s="399"/>
      <c r="G649" s="401"/>
      <c r="H649" s="402"/>
      <c r="I649" s="402"/>
      <c r="J649" s="402"/>
      <c r="K649" s="402"/>
      <c r="L649" s="402"/>
    </row>
    <row r="650" spans="1:12" s="400" customFormat="1">
      <c r="A650" s="398"/>
      <c r="B650" s="398"/>
      <c r="C650" s="399"/>
      <c r="G650" s="401"/>
      <c r="H650" s="402"/>
      <c r="I650" s="402"/>
      <c r="J650" s="402"/>
      <c r="K650" s="402"/>
      <c r="L650" s="402"/>
    </row>
    <row r="651" spans="1:12" s="400" customFormat="1">
      <c r="A651" s="398"/>
      <c r="B651" s="398"/>
      <c r="C651" s="399"/>
      <c r="G651" s="401"/>
      <c r="H651" s="402"/>
      <c r="I651" s="402"/>
      <c r="J651" s="402"/>
      <c r="K651" s="402"/>
      <c r="L651" s="402"/>
    </row>
  </sheetData>
  <sheetProtection password="CF9E" sheet="1" objects="1" scenarios="1" formatColumns="0" formatRows="0" selectLockedCells="1"/>
  <mergeCells count="6">
    <mergeCell ref="A28:B28"/>
    <mergeCell ref="A5:B5"/>
    <mergeCell ref="A27:B27"/>
    <mergeCell ref="A21:B21"/>
    <mergeCell ref="A25:B25"/>
    <mergeCell ref="A26:B26"/>
  </mergeCells>
  <conditionalFormatting sqref="W18 A18:C18 R18 E18:I18 K18:P18">
    <cfRule type="expression" dxfId="2" priority="4" stopIfTrue="1">
      <formula>$C$18=0</formula>
    </cfRule>
  </conditionalFormatting>
  <conditionalFormatting sqref="R20 A20:C20 W20 E20:I20 K20:P20">
    <cfRule type="expression" dxfId="1" priority="2" stopIfTrue="1">
      <formula>$C$20=0</formula>
    </cfRule>
  </conditionalFormatting>
  <conditionalFormatting sqref="R19 A19:C19 W19 E19:I19 K19:P19">
    <cfRule type="expression" dxfId="0" priority="1" stopIfTrue="1">
      <formula>$C$19=0</formula>
    </cfRule>
  </conditionalFormatting>
  <printOptions horizontalCentered="1" verticalCentered="1"/>
  <pageMargins left="0.31496062992125984" right="0.39370078740157483" top="0.47244094488188981" bottom="0.47244094488188981" header="0.39370078740157483" footer="0.39370078740157483"/>
  <pageSetup paperSize="9" orientation="landscape" horizontalDpi="4294967293" verticalDpi="180" r:id="rId1"/>
  <headerFooter alignWithMargins="0"/>
  <ignoredErrors>
    <ignoredError sqref="A22:C22 N23:P23 L34:P34 W2:W5 R34 R23 O24:R24 L21:R21 J22 W21 W27:W34 L27:R31 C6:C17 G7:G17 N22:P22 E6:E17 B25:C25 A28:E29 A21:C21 A4:D4 B2:E2 A33:E34 A24 B30:E31 L33:R33 L32:O32 Q32:R32 L5:R5 L4:M4 M19:M20 O8:O17 A5:D5 E25 O25:P25 C26 L23:L26 R25:R26 G21:J21 G28:J33 G23:J24 M6 M7:M17 A27:D27 R22 C19:C20 G19:G20 E19:E20 O19:P20 A23 C23:E23 C24:E24 O6 E21 O7 Q8:R17 Q6 Q7 R19:R20 G5:J5 G3 Q3:R3 B32:E32 H4:J4 C3 O4:P4 H34:J34" unlockedFormula="1"/>
  </ignoredErrors>
</worksheet>
</file>

<file path=xl/worksheets/sheet3.xml><?xml version="1.0" encoding="utf-8"?>
<worksheet xmlns="http://schemas.openxmlformats.org/spreadsheetml/2006/main" xmlns:r="http://schemas.openxmlformats.org/officeDocument/2006/relationships">
  <sheetPr codeName="Sheet4">
    <pageSetUpPr fitToPage="1"/>
  </sheetPr>
  <dimension ref="A1:U64"/>
  <sheetViews>
    <sheetView showGridLines="0" topLeftCell="A38" workbookViewId="0">
      <selection activeCell="H21" sqref="H21"/>
    </sheetView>
  </sheetViews>
  <sheetFormatPr defaultRowHeight="15" customHeight="1"/>
  <cols>
    <col min="1" max="1" width="3.28515625" style="254" customWidth="1"/>
    <col min="2" max="2" width="3.42578125" style="257" bestFit="1" customWidth="1"/>
    <col min="3" max="3" width="7.140625" style="152" customWidth="1"/>
    <col min="4" max="4" width="14.5703125" style="152" customWidth="1"/>
    <col min="5" max="5" width="11.85546875" style="152" customWidth="1"/>
    <col min="6" max="6" width="1.42578125" style="152" customWidth="1"/>
    <col min="7" max="7" width="21.140625" style="155" customWidth="1"/>
    <col min="8" max="8" width="11.140625" style="156" customWidth="1"/>
    <col min="9" max="9" width="2" style="156" customWidth="1"/>
    <col min="10" max="10" width="11.7109375" style="154" customWidth="1"/>
    <col min="11" max="11" width="12.85546875" style="123" hidden="1" customWidth="1"/>
    <col min="12" max="12" width="9.140625" style="123" hidden="1" customWidth="1"/>
    <col min="13" max="13" width="10.140625" style="123" customWidth="1"/>
    <col min="14" max="20" width="9.140625" style="123" customWidth="1"/>
    <col min="21" max="21" width="9.5703125" style="123" bestFit="1" customWidth="1"/>
    <col min="22" max="16384" width="9.140625" style="123"/>
  </cols>
  <sheetData>
    <row r="1" spans="1:14" ht="21" customHeight="1">
      <c r="A1" s="521" t="s">
        <v>391</v>
      </c>
      <c r="B1" s="521"/>
      <c r="C1" s="521"/>
      <c r="D1" s="521"/>
      <c r="E1" s="521"/>
      <c r="F1" s="521"/>
      <c r="G1" s="521"/>
      <c r="H1" s="521"/>
      <c r="I1" s="521"/>
      <c r="J1" s="521"/>
    </row>
    <row r="2" spans="1:14" s="124" customFormat="1" ht="12" customHeight="1">
      <c r="A2" s="263" t="s">
        <v>299</v>
      </c>
      <c r="B2" s="531" t="s">
        <v>16</v>
      </c>
      <c r="C2" s="531"/>
      <c r="D2" s="525" t="str">
        <f>Data!E5</f>
        <v>G.Venugopal</v>
      </c>
      <c r="E2" s="525"/>
      <c r="F2" s="525"/>
      <c r="G2" s="525"/>
      <c r="H2" s="176" t="s">
        <v>253</v>
      </c>
      <c r="I2" s="522" t="str">
        <f>Data!D4</f>
        <v>0926013</v>
      </c>
      <c r="J2" s="523"/>
    </row>
    <row r="3" spans="1:14" s="124" customFormat="1" ht="12" customHeight="1">
      <c r="A3" s="264"/>
      <c r="B3" s="524" t="s">
        <v>251</v>
      </c>
      <c r="C3" s="524"/>
      <c r="D3" s="526" t="str">
        <f>Data!E6</f>
        <v>SGT</v>
      </c>
      <c r="E3" s="526"/>
      <c r="F3" s="526"/>
      <c r="G3" s="526"/>
      <c r="H3" s="183" t="s">
        <v>254</v>
      </c>
      <c r="I3" s="532" t="str">
        <f>IF(Data!E7="M","Male","Female")</f>
        <v>Male</v>
      </c>
      <c r="J3" s="533"/>
      <c r="N3" s="429" t="s">
        <v>381</v>
      </c>
    </row>
    <row r="4" spans="1:14" s="124" customFormat="1" ht="12" customHeight="1">
      <c r="A4" s="264"/>
      <c r="B4" s="524" t="s">
        <v>252</v>
      </c>
      <c r="C4" s="524"/>
      <c r="D4" s="526" t="str">
        <f>Data!E8&amp;", "&amp;Data!E9</f>
        <v>MPP School, NN Colony, Dhone</v>
      </c>
      <c r="E4" s="526"/>
      <c r="F4" s="526"/>
      <c r="G4" s="526"/>
      <c r="H4" s="177" t="s">
        <v>255</v>
      </c>
      <c r="I4" s="534" t="str">
        <f>Data!E12</f>
        <v>AJVPG9142R</v>
      </c>
      <c r="J4" s="535"/>
    </row>
    <row r="5" spans="1:14" s="124" customFormat="1" ht="12" customHeight="1">
      <c r="A5" s="264"/>
      <c r="B5" s="524"/>
      <c r="C5" s="524"/>
      <c r="D5" s="526" t="str">
        <f>Data!E10&amp;" MANDAL"</f>
        <v>Mandal MANDAL</v>
      </c>
      <c r="E5" s="526"/>
      <c r="F5" s="526"/>
      <c r="G5" s="526"/>
      <c r="H5" s="125"/>
      <c r="I5" s="534"/>
      <c r="J5" s="535"/>
    </row>
    <row r="6" spans="1:14" s="124" customFormat="1" ht="12" customHeight="1">
      <c r="A6" s="265"/>
      <c r="B6" s="524"/>
      <c r="C6" s="524"/>
      <c r="D6" s="526" t="str">
        <f>Data!E11&amp;" DISTRICT"</f>
        <v>Kurnool Dist DISTRICT</v>
      </c>
      <c r="E6" s="526"/>
      <c r="F6" s="526"/>
      <c r="G6" s="526"/>
      <c r="H6" s="125"/>
      <c r="I6" s="534"/>
      <c r="J6" s="535"/>
    </row>
    <row r="7" spans="1:14" s="124" customFormat="1" ht="14.25" customHeight="1">
      <c r="A7" s="266" t="s">
        <v>300</v>
      </c>
      <c r="B7" s="127" t="s">
        <v>250</v>
      </c>
      <c r="C7" s="127"/>
      <c r="D7" s="128"/>
      <c r="E7" s="128"/>
      <c r="F7" s="128"/>
      <c r="G7" s="536" t="str">
        <f>IF(Data!E46&gt;0,"Rented House","Own House")</f>
        <v>Rented House</v>
      </c>
      <c r="H7" s="536"/>
      <c r="I7" s="536"/>
      <c r="J7" s="537"/>
    </row>
    <row r="8" spans="1:14" s="124" customFormat="1" ht="14.25" customHeight="1">
      <c r="A8" s="266" t="s">
        <v>301</v>
      </c>
      <c r="B8" s="127" t="s">
        <v>120</v>
      </c>
      <c r="C8" s="133"/>
      <c r="D8" s="134"/>
      <c r="E8" s="134"/>
      <c r="F8" s="134"/>
      <c r="G8" s="198"/>
      <c r="H8" s="211"/>
      <c r="I8" s="191"/>
      <c r="J8" s="192">
        <f>SalaryParticulars!L28</f>
        <v>543213</v>
      </c>
    </row>
    <row r="9" spans="1:14" s="124" customFormat="1" ht="14.25" customHeight="1">
      <c r="A9" s="266" t="s">
        <v>302</v>
      </c>
      <c r="B9" s="246" t="s">
        <v>257</v>
      </c>
      <c r="C9" s="246"/>
      <c r="D9" s="182"/>
      <c r="E9" s="182"/>
      <c r="F9" s="182"/>
      <c r="G9" s="197"/>
      <c r="H9" s="212"/>
      <c r="I9" s="196"/>
      <c r="J9" s="195"/>
    </row>
    <row r="10" spans="1:14" s="124" customFormat="1" ht="14.25" customHeight="1">
      <c r="A10" s="266"/>
      <c r="B10" s="129" t="s">
        <v>268</v>
      </c>
      <c r="C10" s="247" t="s">
        <v>263</v>
      </c>
      <c r="D10" s="132"/>
      <c r="E10" s="132"/>
      <c r="F10" s="132"/>
      <c r="G10" s="198"/>
      <c r="H10" s="423">
        <f>E58</f>
        <v>42285</v>
      </c>
      <c r="I10" s="193"/>
      <c r="J10" s="195"/>
    </row>
    <row r="11" spans="1:14" s="124" customFormat="1" ht="14.25" customHeight="1">
      <c r="A11" s="266"/>
      <c r="B11" s="129" t="s">
        <v>267</v>
      </c>
      <c r="C11" s="539" t="s">
        <v>380</v>
      </c>
      <c r="D11" s="539"/>
      <c r="E11" s="539"/>
      <c r="F11" s="539"/>
      <c r="G11" s="540"/>
      <c r="H11" s="423">
        <f>SalaryParticulars!J28</f>
        <v>0</v>
      </c>
      <c r="I11" s="193"/>
      <c r="J11" s="195"/>
    </row>
    <row r="12" spans="1:14" s="124" customFormat="1" ht="14.25" customHeight="1">
      <c r="A12" s="266"/>
      <c r="B12" s="129" t="s">
        <v>405</v>
      </c>
      <c r="C12" s="539" t="s">
        <v>406</v>
      </c>
      <c r="D12" s="539"/>
      <c r="E12" s="539"/>
      <c r="F12" s="539"/>
      <c r="G12" s="540"/>
      <c r="H12" s="423">
        <f>SalaryParticulars!T21</f>
        <v>70</v>
      </c>
      <c r="I12" s="193"/>
      <c r="J12" s="450"/>
    </row>
    <row r="13" spans="1:14" s="124" customFormat="1" ht="14.25" customHeight="1">
      <c r="A13" s="266"/>
      <c r="B13" s="248"/>
      <c r="C13" s="247" t="s">
        <v>401</v>
      </c>
      <c r="D13" s="131"/>
      <c r="E13" s="131"/>
      <c r="F13" s="131"/>
      <c r="G13" s="198"/>
      <c r="H13" s="424"/>
      <c r="I13" s="193"/>
      <c r="J13" s="343">
        <f>SUM(H10:H12)</f>
        <v>42355</v>
      </c>
    </row>
    <row r="14" spans="1:14" s="124" customFormat="1" ht="14.25" customHeight="1">
      <c r="A14" s="266" t="s">
        <v>303</v>
      </c>
      <c r="B14" s="127" t="s">
        <v>158</v>
      </c>
      <c r="C14" s="133"/>
      <c r="D14" s="134"/>
      <c r="E14" s="134"/>
      <c r="F14" s="134"/>
      <c r="G14" s="198"/>
      <c r="H14" s="424"/>
      <c r="I14" s="193"/>
      <c r="J14" s="199">
        <f>J8-J13</f>
        <v>500858</v>
      </c>
    </row>
    <row r="15" spans="1:14" s="124" customFormat="1" ht="14.25" customHeight="1">
      <c r="A15" s="266" t="s">
        <v>304</v>
      </c>
      <c r="B15" s="127" t="s">
        <v>376</v>
      </c>
      <c r="C15" s="126"/>
      <c r="D15" s="128"/>
      <c r="E15" s="128"/>
      <c r="F15" s="128"/>
      <c r="G15" s="198"/>
      <c r="H15" s="424"/>
      <c r="I15" s="193"/>
      <c r="J15" s="200">
        <f>IF(SalaryParticulars!N28&gt;2500,2500,SalaryParticulars!N28)</f>
        <v>2400</v>
      </c>
    </row>
    <row r="16" spans="1:14" s="124" customFormat="1" ht="14.25" customHeight="1">
      <c r="A16" s="266" t="s">
        <v>305</v>
      </c>
      <c r="B16" s="181" t="s">
        <v>275</v>
      </c>
      <c r="C16" s="184"/>
      <c r="D16" s="185"/>
      <c r="E16" s="185"/>
      <c r="F16" s="185"/>
      <c r="G16" s="190"/>
      <c r="H16" s="424"/>
      <c r="I16" s="193"/>
      <c r="J16" s="201">
        <f>J14-J15</f>
        <v>498458</v>
      </c>
    </row>
    <row r="17" spans="1:10" s="124" customFormat="1" ht="14.25" customHeight="1">
      <c r="A17" s="266" t="s">
        <v>306</v>
      </c>
      <c r="B17" s="127" t="s">
        <v>374</v>
      </c>
      <c r="C17" s="127"/>
      <c r="D17" s="136"/>
      <c r="E17" s="136"/>
      <c r="F17" s="136"/>
      <c r="G17" s="198"/>
      <c r="H17" s="423"/>
      <c r="I17" s="191"/>
      <c r="J17" s="195">
        <f>J58</f>
        <v>0</v>
      </c>
    </row>
    <row r="18" spans="1:10" s="124" customFormat="1" ht="14.25" customHeight="1">
      <c r="A18" s="266" t="s">
        <v>307</v>
      </c>
      <c r="B18" s="189" t="s">
        <v>276</v>
      </c>
      <c r="C18" s="127"/>
      <c r="D18" s="188"/>
      <c r="E18" s="188"/>
      <c r="F18" s="188"/>
      <c r="G18" s="197"/>
      <c r="H18" s="423"/>
      <c r="I18" s="191"/>
      <c r="J18" s="195">
        <f>Data!E51</f>
        <v>0</v>
      </c>
    </row>
    <row r="19" spans="1:10" s="124" customFormat="1" ht="14.25" customHeight="1">
      <c r="A19" s="267" t="s">
        <v>308</v>
      </c>
      <c r="B19" s="186" t="s">
        <v>272</v>
      </c>
      <c r="C19" s="186"/>
      <c r="D19" s="187"/>
      <c r="E19" s="187"/>
      <c r="F19" s="187"/>
      <c r="G19" s="202"/>
      <c r="H19" s="424"/>
      <c r="I19" s="191"/>
      <c r="J19" s="201">
        <f>J16+J17+J18</f>
        <v>498458</v>
      </c>
    </row>
    <row r="20" spans="1:10" s="124" customFormat="1" ht="14.25" customHeight="1">
      <c r="A20" s="266" t="s">
        <v>309</v>
      </c>
      <c r="B20" s="133" t="s">
        <v>157</v>
      </c>
      <c r="C20" s="249"/>
      <c r="D20" s="130"/>
      <c r="E20" s="130"/>
      <c r="F20" s="130"/>
      <c r="G20" s="203"/>
      <c r="H20" s="424"/>
      <c r="I20" s="193"/>
      <c r="J20" s="194"/>
    </row>
    <row r="21" spans="1:10" s="124" customFormat="1" ht="13.5" customHeight="1">
      <c r="A21" s="266"/>
      <c r="B21" s="135" t="s">
        <v>159</v>
      </c>
      <c r="C21" s="247" t="s">
        <v>83</v>
      </c>
      <c r="D21" s="136"/>
      <c r="E21" s="136"/>
      <c r="F21" s="136"/>
      <c r="G21" s="198"/>
      <c r="H21" s="423">
        <f>SalaryParticulars!M28</f>
        <v>18000</v>
      </c>
      <c r="I21" s="193"/>
      <c r="J21" s="194"/>
    </row>
    <row r="22" spans="1:10" s="124" customFormat="1" ht="13.5" customHeight="1">
      <c r="A22" s="266"/>
      <c r="B22" s="135" t="s">
        <v>160</v>
      </c>
      <c r="C22" s="247" t="s">
        <v>8</v>
      </c>
      <c r="D22" s="136"/>
      <c r="E22" s="136"/>
      <c r="F22" s="136"/>
      <c r="G22" s="198"/>
      <c r="H22" s="423">
        <f>SalaryParticulars!R28</f>
        <v>5400</v>
      </c>
      <c r="I22" s="193"/>
      <c r="J22" s="194"/>
    </row>
    <row r="23" spans="1:10" s="124" customFormat="1" ht="13.5" customHeight="1">
      <c r="A23" s="266"/>
      <c r="B23" s="135" t="s">
        <v>161</v>
      </c>
      <c r="C23" s="247" t="s">
        <v>26</v>
      </c>
      <c r="D23" s="136"/>
      <c r="E23" s="136"/>
      <c r="F23" s="136"/>
      <c r="G23" s="198"/>
      <c r="H23" s="423">
        <f>SalaryParticulars!O28</f>
        <v>720</v>
      </c>
      <c r="I23" s="193"/>
      <c r="J23" s="194"/>
    </row>
    <row r="24" spans="1:10" s="124" customFormat="1" ht="13.5" customHeight="1">
      <c r="A24" s="266"/>
      <c r="B24" s="135" t="s">
        <v>162</v>
      </c>
      <c r="C24" s="247" t="s">
        <v>119</v>
      </c>
      <c r="D24" s="136"/>
      <c r="E24" s="136"/>
      <c r="F24" s="136"/>
      <c r="G24" s="198"/>
      <c r="H24" s="423">
        <f>Data!E67</f>
        <v>0</v>
      </c>
      <c r="I24" s="193"/>
      <c r="J24" s="194"/>
    </row>
    <row r="25" spans="1:10" s="124" customFormat="1" ht="13.5" customHeight="1">
      <c r="A25" s="266"/>
      <c r="B25" s="135" t="s">
        <v>163</v>
      </c>
      <c r="C25" s="247" t="str">
        <f>Data!C71</f>
        <v>Tuition fee for 2 children</v>
      </c>
      <c r="D25" s="136"/>
      <c r="E25" s="136"/>
      <c r="F25" s="136"/>
      <c r="G25" s="198"/>
      <c r="H25" s="423">
        <f>Data!E71</f>
        <v>126000</v>
      </c>
      <c r="I25" s="191"/>
      <c r="J25" s="194"/>
    </row>
    <row r="26" spans="1:10" s="124" customFormat="1" ht="13.5" customHeight="1">
      <c r="A26" s="266"/>
      <c r="B26" s="135" t="s">
        <v>164</v>
      </c>
      <c r="C26" s="247" t="str">
        <f>Data!C72</f>
        <v>Repayment of HBA installments. (Principle Amount)</v>
      </c>
      <c r="D26" s="136"/>
      <c r="E26" s="136"/>
      <c r="F26" s="136"/>
      <c r="G26" s="198"/>
      <c r="H26" s="423">
        <f>IF(Data!E72&gt;150000,150000,Data!E72)</f>
        <v>0</v>
      </c>
      <c r="I26" s="191"/>
      <c r="J26" s="194"/>
    </row>
    <row r="27" spans="1:10" s="124" customFormat="1" ht="13.5" customHeight="1">
      <c r="A27" s="266"/>
      <c r="B27" s="135" t="s">
        <v>165</v>
      </c>
      <c r="C27" s="247" t="str">
        <f>Data!C73</f>
        <v>Public Provident fund</v>
      </c>
      <c r="D27" s="136"/>
      <c r="E27" s="136"/>
      <c r="F27" s="136"/>
      <c r="G27" s="198"/>
      <c r="H27" s="423">
        <f>Data!E73</f>
        <v>0</v>
      </c>
      <c r="I27" s="191"/>
      <c r="J27" s="194"/>
    </row>
    <row r="28" spans="1:10" s="124" customFormat="1" ht="13.5" customHeight="1">
      <c r="A28" s="266"/>
      <c r="B28" s="135" t="s">
        <v>166</v>
      </c>
      <c r="C28" s="247" t="str">
        <f>Data!C74</f>
        <v>Amount invested in 5year Post Office Time Deposite A/C</v>
      </c>
      <c r="D28" s="136"/>
      <c r="E28" s="136"/>
      <c r="F28" s="136"/>
      <c r="G28" s="198"/>
      <c r="H28" s="423">
        <f>Data!E74</f>
        <v>0</v>
      </c>
      <c r="I28" s="191"/>
      <c r="J28" s="194"/>
    </row>
    <row r="29" spans="1:10" s="124" customFormat="1" ht="13.5" customHeight="1">
      <c r="A29" s="266"/>
      <c r="B29" s="135" t="s">
        <v>167</v>
      </c>
      <c r="C29" s="247" t="s">
        <v>117</v>
      </c>
      <c r="D29" s="136"/>
      <c r="E29" s="136"/>
      <c r="F29" s="136"/>
      <c r="G29" s="198"/>
      <c r="H29" s="423">
        <f>IF(Data!E75&lt;10000,Data!E75,10000)</f>
        <v>0</v>
      </c>
      <c r="I29" s="191"/>
      <c r="J29" s="194"/>
    </row>
    <row r="30" spans="1:10" s="124" customFormat="1" ht="13.5" customHeight="1">
      <c r="A30" s="266"/>
      <c r="B30" s="135" t="s">
        <v>168</v>
      </c>
      <c r="C30" s="247" t="s">
        <v>240</v>
      </c>
      <c r="D30" s="136"/>
      <c r="E30" s="136"/>
      <c r="F30" s="136"/>
      <c r="G30" s="198"/>
      <c r="H30" s="425">
        <f>IF(SalaryParticulars!Q28&gt;ROUND(J19*10%,0),ROUND(J19*10%,0),SalaryParticulars!Q28)</f>
        <v>0</v>
      </c>
      <c r="I30" s="191"/>
      <c r="J30" s="194"/>
    </row>
    <row r="31" spans="1:10" s="124" customFormat="1" ht="14.25" customHeight="1">
      <c r="A31" s="266"/>
      <c r="B31" s="133" t="s">
        <v>382</v>
      </c>
      <c r="C31" s="133"/>
      <c r="D31" s="137"/>
      <c r="E31" s="137"/>
      <c r="F31" s="137"/>
      <c r="G31" s="198"/>
      <c r="H31" s="426">
        <f>SUM(H21:H30)</f>
        <v>150120</v>
      </c>
      <c r="I31" s="204"/>
      <c r="J31" s="194">
        <f>IF(H31&gt;150000,150000,H31)</f>
        <v>150000</v>
      </c>
    </row>
    <row r="32" spans="1:10" s="124" customFormat="1" ht="14.25" customHeight="1">
      <c r="A32" s="266" t="s">
        <v>310</v>
      </c>
      <c r="B32" s="133" t="s">
        <v>239</v>
      </c>
      <c r="C32" s="134"/>
      <c r="D32" s="137"/>
      <c r="E32" s="137"/>
      <c r="F32" s="137"/>
      <c r="G32" s="198"/>
      <c r="H32" s="427">
        <f>Data!E76</f>
        <v>0</v>
      </c>
      <c r="I32" s="204"/>
      <c r="J32" s="194">
        <f>IF(ROUND(H32/2,0)&gt;25000,25000,ROUND(H32/2,0))</f>
        <v>0</v>
      </c>
    </row>
    <row r="33" spans="1:21" s="124" customFormat="1" ht="14.25" customHeight="1">
      <c r="A33" s="266" t="s">
        <v>311</v>
      </c>
      <c r="B33" s="133" t="s">
        <v>156</v>
      </c>
      <c r="C33" s="249"/>
      <c r="D33" s="130"/>
      <c r="E33" s="130"/>
      <c r="F33" s="130"/>
      <c r="G33" s="203"/>
      <c r="H33" s="423"/>
      <c r="I33" s="193"/>
      <c r="J33" s="194"/>
    </row>
    <row r="34" spans="1:21" s="124" customFormat="1" ht="13.5" customHeight="1">
      <c r="A34" s="266"/>
      <c r="B34" s="135" t="s">
        <v>159</v>
      </c>
      <c r="C34" s="127" t="s">
        <v>357</v>
      </c>
      <c r="D34" s="138"/>
      <c r="E34" s="138"/>
      <c r="F34" s="138"/>
      <c r="G34" s="198"/>
      <c r="H34" s="423">
        <f>Data!E83+SalaryParticulars!S28</f>
        <v>1080</v>
      </c>
      <c r="I34" s="191"/>
      <c r="J34" s="194"/>
    </row>
    <row r="35" spans="1:21" s="124" customFormat="1" ht="13.5" customHeight="1">
      <c r="A35" s="266"/>
      <c r="B35" s="135" t="s">
        <v>160</v>
      </c>
      <c r="C35" s="127" t="s">
        <v>358</v>
      </c>
      <c r="D35" s="138"/>
      <c r="E35" s="138"/>
      <c r="F35" s="138"/>
      <c r="G35" s="198"/>
      <c r="H35" s="423">
        <f>Data!E84</f>
        <v>0</v>
      </c>
      <c r="I35" s="191"/>
      <c r="J35" s="194"/>
    </row>
    <row r="36" spans="1:21" s="124" customFormat="1" ht="13.5" customHeight="1">
      <c r="A36" s="266"/>
      <c r="B36" s="135" t="s">
        <v>161</v>
      </c>
      <c r="C36" s="127" t="s">
        <v>359</v>
      </c>
      <c r="D36" s="127"/>
      <c r="E36" s="127"/>
      <c r="F36" s="127"/>
      <c r="G36" s="198"/>
      <c r="H36" s="423">
        <f>Data!E85</f>
        <v>0</v>
      </c>
      <c r="I36" s="191"/>
      <c r="J36" s="194"/>
    </row>
    <row r="37" spans="1:21" s="124" customFormat="1" ht="13.5" customHeight="1">
      <c r="A37" s="266"/>
      <c r="B37" s="135" t="s">
        <v>162</v>
      </c>
      <c r="C37" s="127" t="s">
        <v>277</v>
      </c>
      <c r="D37" s="138"/>
      <c r="E37" s="138"/>
      <c r="F37" s="138"/>
      <c r="G37" s="198"/>
      <c r="H37" s="423">
        <f>Data!E86</f>
        <v>36800</v>
      </c>
      <c r="I37" s="191"/>
      <c r="J37" s="194"/>
    </row>
    <row r="38" spans="1:21" s="124" customFormat="1" ht="13.5" customHeight="1">
      <c r="A38" s="266"/>
      <c r="B38" s="135" t="s">
        <v>163</v>
      </c>
      <c r="C38" s="127" t="s">
        <v>349</v>
      </c>
      <c r="D38" s="138"/>
      <c r="E38" s="138"/>
      <c r="F38" s="138"/>
      <c r="G38" s="198"/>
      <c r="H38" s="423">
        <f>Data!E87+SalaryParticulars!U21</f>
        <v>0</v>
      </c>
      <c r="I38" s="191"/>
      <c r="J38" s="200"/>
    </row>
    <row r="39" spans="1:21" s="124" customFormat="1" ht="13.5" customHeight="1">
      <c r="A39" s="266"/>
      <c r="B39" s="135" t="s">
        <v>164</v>
      </c>
      <c r="C39" s="127" t="s">
        <v>350</v>
      </c>
      <c r="D39" s="138"/>
      <c r="E39" s="138"/>
      <c r="F39" s="138"/>
      <c r="G39" s="198"/>
      <c r="H39" s="423">
        <f>Data!E88</f>
        <v>0</v>
      </c>
      <c r="I39" s="191"/>
      <c r="J39" s="200"/>
    </row>
    <row r="40" spans="1:21" s="124" customFormat="1" ht="13.5" customHeight="1">
      <c r="A40" s="266"/>
      <c r="B40" s="135" t="s">
        <v>165</v>
      </c>
      <c r="C40" s="127" t="s">
        <v>355</v>
      </c>
      <c r="D40" s="138"/>
      <c r="E40" s="138"/>
      <c r="F40" s="138"/>
      <c r="G40" s="198"/>
      <c r="H40" s="428">
        <f>IF(Data!E89&gt;10000,10000,Data!E89)</f>
        <v>0</v>
      </c>
      <c r="I40" s="191"/>
      <c r="J40" s="200"/>
    </row>
    <row r="41" spans="1:21" s="124" customFormat="1" ht="14.25" customHeight="1">
      <c r="A41" s="266"/>
      <c r="B41" s="527" t="s">
        <v>154</v>
      </c>
      <c r="C41" s="527"/>
      <c r="D41" s="527"/>
      <c r="E41" s="134"/>
      <c r="F41" s="134"/>
      <c r="G41" s="198"/>
      <c r="H41" s="426">
        <f>SUM(H34:H40)</f>
        <v>37880</v>
      </c>
      <c r="I41" s="204"/>
      <c r="J41" s="200">
        <f>H41</f>
        <v>37880</v>
      </c>
    </row>
    <row r="42" spans="1:21" s="2" customFormat="1" ht="14.25" customHeight="1">
      <c r="A42" s="266" t="s">
        <v>312</v>
      </c>
      <c r="B42" s="538" t="s">
        <v>273</v>
      </c>
      <c r="C42" s="538"/>
      <c r="D42" s="538"/>
      <c r="E42" s="216"/>
      <c r="F42" s="216"/>
      <c r="G42" s="203"/>
      <c r="H42" s="213"/>
      <c r="I42" s="205"/>
      <c r="J42" s="206">
        <f>J31+J32+J41</f>
        <v>187880</v>
      </c>
    </row>
    <row r="43" spans="1:21" s="2" customFormat="1" ht="14.25" customHeight="1">
      <c r="A43" s="266" t="s">
        <v>313</v>
      </c>
      <c r="B43" s="139" t="s">
        <v>278</v>
      </c>
      <c r="C43" s="128"/>
      <c r="D43" s="140"/>
      <c r="E43" s="140"/>
      <c r="F43" s="140"/>
      <c r="G43" s="203"/>
      <c r="H43" s="214"/>
      <c r="I43" s="205"/>
      <c r="J43" s="201">
        <f>J19-J42</f>
        <v>310578</v>
      </c>
      <c r="L43" s="384">
        <f>IF(J43&lt;250001,0,IF(J43&lt;500001,(J43-250000)*10%,IF(J43&lt;1000001,(J43-500000)*20%+25000,(J43-1000000)*30%+125000)))</f>
        <v>6057.8</v>
      </c>
      <c r="M43" s="342"/>
      <c r="N43" s="342"/>
      <c r="O43" s="342"/>
    </row>
    <row r="44" spans="1:21" s="2" customFormat="1" ht="14.25" customHeight="1">
      <c r="A44" s="266" t="s">
        <v>314</v>
      </c>
      <c r="B44" s="247" t="s">
        <v>279</v>
      </c>
      <c r="C44" s="128"/>
      <c r="D44" s="140"/>
      <c r="E44" s="140"/>
      <c r="F44" s="140"/>
      <c r="G44" s="198"/>
      <c r="H44" s="214"/>
      <c r="I44" s="205"/>
      <c r="J44" s="194">
        <f>ROUND(L43,0)</f>
        <v>6058</v>
      </c>
      <c r="L44" s="384">
        <f>IF(J43&lt;250001,0,IF(J43&lt;500001,(J43-250000)*10%,IF(J43&lt;1000001,(J43-500000)*20%+25000,(J43-1000000)*30%+125000)))</f>
        <v>6057.8</v>
      </c>
      <c r="U44" s="342"/>
    </row>
    <row r="45" spans="1:21" s="2" customFormat="1" ht="14.25" customHeight="1">
      <c r="A45" s="266"/>
      <c r="B45" s="247" t="s">
        <v>296</v>
      </c>
      <c r="C45" s="128"/>
      <c r="D45" s="140"/>
      <c r="E45" s="140"/>
      <c r="F45" s="140"/>
      <c r="G45" s="198"/>
      <c r="H45" s="214"/>
      <c r="I45" s="205"/>
      <c r="J45" s="194">
        <f>IF(J44&lt;2000,J44,IF(J43&lt;=500000,2000,0))</f>
        <v>2000</v>
      </c>
      <c r="L45" s="1"/>
    </row>
    <row r="46" spans="1:21" s="2" customFormat="1" ht="14.25" customHeight="1">
      <c r="A46" s="266"/>
      <c r="B46" s="127" t="s">
        <v>297</v>
      </c>
      <c r="C46" s="250"/>
      <c r="D46" s="141"/>
      <c r="E46" s="141"/>
      <c r="F46" s="141"/>
      <c r="G46" s="198"/>
      <c r="H46" s="214"/>
      <c r="I46" s="207"/>
      <c r="J46" s="194">
        <v>0</v>
      </c>
    </row>
    <row r="47" spans="1:21" s="2" customFormat="1" ht="14.25" customHeight="1">
      <c r="A47" s="266"/>
      <c r="B47" s="127" t="s">
        <v>298</v>
      </c>
      <c r="C47" s="250"/>
      <c r="D47" s="141"/>
      <c r="E47" s="141"/>
      <c r="F47" s="141"/>
      <c r="G47" s="198"/>
      <c r="H47" s="217"/>
      <c r="I47" s="207"/>
      <c r="J47" s="200">
        <f>ROUND((J44-J45)*3/100,0)</f>
        <v>122</v>
      </c>
    </row>
    <row r="48" spans="1:21" s="2" customFormat="1" ht="14.25" customHeight="1">
      <c r="A48" s="266"/>
      <c r="B48" s="133" t="s">
        <v>325</v>
      </c>
      <c r="C48" s="250"/>
      <c r="D48" s="141"/>
      <c r="E48" s="141"/>
      <c r="F48" s="141"/>
      <c r="G48" s="198"/>
      <c r="H48" s="217"/>
      <c r="I48" s="207"/>
      <c r="J48" s="218">
        <f>J44-J45+J46+J47</f>
        <v>4180</v>
      </c>
    </row>
    <row r="49" spans="1:10" s="2" customFormat="1" ht="14.25" customHeight="1">
      <c r="A49" s="266" t="s">
        <v>315</v>
      </c>
      <c r="B49" s="127" t="s">
        <v>0</v>
      </c>
      <c r="C49" s="250"/>
      <c r="D49" s="141"/>
      <c r="E49" s="141"/>
      <c r="F49" s="141"/>
      <c r="G49" s="208"/>
      <c r="H49" s="217"/>
      <c r="I49" s="207"/>
      <c r="J49" s="200">
        <f>SalaryParticulars!V28</f>
        <v>0</v>
      </c>
    </row>
    <row r="50" spans="1:10" s="2" customFormat="1" ht="14.25" customHeight="1">
      <c r="A50" s="268" t="s">
        <v>316</v>
      </c>
      <c r="B50" s="127" t="s">
        <v>1</v>
      </c>
      <c r="C50" s="250"/>
      <c r="D50" s="141"/>
      <c r="E50" s="141"/>
      <c r="F50" s="141"/>
      <c r="G50" s="208"/>
      <c r="H50" s="215"/>
      <c r="I50" s="209"/>
      <c r="J50" s="218">
        <f>J48-J49</f>
        <v>4180</v>
      </c>
    </row>
    <row r="51" spans="1:10" s="2" customFormat="1" ht="5.25" customHeight="1">
      <c r="A51" s="251"/>
      <c r="B51" s="252"/>
      <c r="C51" s="253"/>
      <c r="D51" s="239"/>
      <c r="E51" s="239"/>
      <c r="F51" s="239"/>
      <c r="G51" s="240"/>
      <c r="H51" s="240"/>
      <c r="I51" s="241"/>
      <c r="J51" s="242"/>
    </row>
    <row r="52" spans="1:10" ht="12.75" customHeight="1">
      <c r="A52" s="528" t="s">
        <v>256</v>
      </c>
      <c r="B52" s="529"/>
      <c r="C52" s="529"/>
      <c r="D52" s="529"/>
      <c r="E52" s="529"/>
      <c r="F52" s="225"/>
      <c r="G52" s="528" t="s">
        <v>260</v>
      </c>
      <c r="H52" s="529"/>
      <c r="I52" s="529"/>
      <c r="J52" s="530"/>
    </row>
    <row r="53" spans="1:10" ht="15.75" customHeight="1">
      <c r="A53" s="219" t="s">
        <v>285</v>
      </c>
      <c r="B53" s="223"/>
      <c r="C53" s="224"/>
      <c r="D53" s="224"/>
      <c r="E53" s="237">
        <f>SalaryParticulars!H28</f>
        <v>61585</v>
      </c>
      <c r="F53" s="228"/>
      <c r="G53" s="549" t="s">
        <v>292</v>
      </c>
      <c r="H53" s="550"/>
      <c r="I53" s="551"/>
      <c r="J53" s="234">
        <f>Data!E48</f>
        <v>0</v>
      </c>
    </row>
    <row r="54" spans="1:10" ht="15.75" customHeight="1">
      <c r="A54" s="220" t="s">
        <v>286</v>
      </c>
      <c r="B54" s="221"/>
      <c r="C54" s="222"/>
      <c r="D54" s="222"/>
      <c r="E54" s="226">
        <f>12*Data!E46</f>
        <v>90000</v>
      </c>
      <c r="F54" s="228"/>
      <c r="G54" s="552" t="s">
        <v>289</v>
      </c>
      <c r="H54" s="553"/>
      <c r="I54" s="554"/>
      <c r="J54" s="235">
        <f>Data!E49</f>
        <v>0</v>
      </c>
    </row>
    <row r="55" spans="1:10" ht="15" customHeight="1">
      <c r="A55" s="220" t="s">
        <v>287</v>
      </c>
      <c r="B55" s="221"/>
      <c r="C55" s="222"/>
      <c r="D55" s="222"/>
      <c r="E55" s="227">
        <f>ROUND((SalaryParticulars!D28+SalaryParticulars!E28+SalaryParticulars!G28)*10/100,0)</f>
        <v>47715</v>
      </c>
      <c r="F55" s="228"/>
      <c r="G55" s="552" t="s">
        <v>290</v>
      </c>
      <c r="H55" s="553"/>
      <c r="I55" s="554"/>
      <c r="J55" s="235">
        <f>J53-J54</f>
        <v>0</v>
      </c>
    </row>
    <row r="56" spans="1:10" ht="28.5" customHeight="1">
      <c r="A56" s="558" t="s">
        <v>284</v>
      </c>
      <c r="B56" s="559"/>
      <c r="C56" s="559"/>
      <c r="D56" s="560"/>
      <c r="E56" s="238">
        <f>IF(E54-E55&lt;=0,0,E54-E55)</f>
        <v>42285</v>
      </c>
      <c r="F56" s="228"/>
      <c r="G56" s="552" t="s">
        <v>291</v>
      </c>
      <c r="H56" s="553"/>
      <c r="I56" s="554"/>
      <c r="J56" s="262">
        <f>ROUND(J55*30%,0)</f>
        <v>0</v>
      </c>
    </row>
    <row r="57" spans="1:10" ht="15.75" customHeight="1">
      <c r="A57" s="230" t="s">
        <v>288</v>
      </c>
      <c r="B57" s="231"/>
      <c r="C57" s="232"/>
      <c r="D57" s="232"/>
      <c r="E57" s="269">
        <f>ROUND((SalaryParticulars!D28+SalaryParticulars!E28+SalaryParticulars!G28)*40/100,0)</f>
        <v>190858</v>
      </c>
      <c r="F57" s="228"/>
      <c r="G57" s="555" t="s">
        <v>295</v>
      </c>
      <c r="H57" s="556"/>
      <c r="I57" s="557"/>
      <c r="J57" s="236">
        <f>IF(Data!E45="Self Occupaid",IF(Data!E50&gt;200000,200000,Data!E50),0)</f>
        <v>0</v>
      </c>
    </row>
    <row r="58" spans="1:10" ht="15.75" customHeight="1">
      <c r="A58" s="542" t="s">
        <v>264</v>
      </c>
      <c r="B58" s="543"/>
      <c r="C58" s="543"/>
      <c r="D58" s="544"/>
      <c r="E58" s="233">
        <f>MIN(E53,E56,E57)</f>
        <v>42285</v>
      </c>
      <c r="F58" s="229"/>
      <c r="G58" s="545" t="s">
        <v>294</v>
      </c>
      <c r="H58" s="546"/>
      <c r="I58" s="547"/>
      <c r="J58" s="233">
        <f>J55-J56-J57</f>
        <v>0</v>
      </c>
    </row>
    <row r="59" spans="1:10" ht="8.25" customHeight="1">
      <c r="B59" s="255"/>
      <c r="C59" s="244"/>
      <c r="D59" s="244"/>
      <c r="E59" s="244"/>
      <c r="F59" s="244"/>
      <c r="G59" s="245"/>
      <c r="H59" s="153"/>
      <c r="I59" s="153"/>
    </row>
    <row r="60" spans="1:10" s="2" customFormat="1" ht="12.75" customHeight="1">
      <c r="A60" s="256"/>
      <c r="B60" s="548" t="s">
        <v>293</v>
      </c>
      <c r="C60" s="548"/>
      <c r="D60" s="548"/>
      <c r="E60" s="548"/>
      <c r="F60" s="548"/>
      <c r="G60" s="243" t="str">
        <f>IF(Data!E46=0,"-Nil-",Data!E46&amp;"/-")</f>
        <v>7500/-</v>
      </c>
      <c r="H60" s="142" t="s">
        <v>14</v>
      </c>
      <c r="I60" s="143"/>
      <c r="J60" s="144"/>
    </row>
    <row r="61" spans="1:10" s="2" customFormat="1" ht="12.75" customHeight="1">
      <c r="A61" s="345" t="s">
        <v>402</v>
      </c>
      <c r="B61" s="257"/>
      <c r="C61" s="257"/>
      <c r="D61" s="145"/>
      <c r="E61" s="145"/>
      <c r="F61" s="145"/>
      <c r="G61" s="146"/>
      <c r="H61" s="142"/>
      <c r="I61" s="143"/>
      <c r="J61" s="144"/>
    </row>
    <row r="62" spans="1:10" s="2" customFormat="1" ht="12.75" customHeight="1">
      <c r="A62" s="258" t="s">
        <v>274</v>
      </c>
      <c r="B62" s="259"/>
      <c r="C62" s="152"/>
      <c r="D62" s="147"/>
      <c r="E62" s="147"/>
      <c r="F62" s="147"/>
      <c r="G62" s="148"/>
      <c r="H62" s="149"/>
      <c r="I62" s="149"/>
      <c r="J62" s="150"/>
    </row>
    <row r="63" spans="1:10" s="2" customFormat="1" ht="12.75" customHeight="1">
      <c r="A63" s="254"/>
      <c r="B63" s="259"/>
      <c r="C63" s="152"/>
      <c r="D63" s="147"/>
      <c r="E63" s="147"/>
      <c r="F63" s="147"/>
      <c r="G63" s="148"/>
      <c r="H63" s="149"/>
      <c r="I63" s="123"/>
      <c r="J63" s="150"/>
    </row>
    <row r="64" spans="1:10" s="2" customFormat="1" ht="12.75" customHeight="1">
      <c r="A64" s="254"/>
      <c r="B64" s="260"/>
      <c r="C64" s="261"/>
      <c r="D64" s="151"/>
      <c r="E64" s="151"/>
      <c r="F64" s="151"/>
      <c r="G64" s="541" t="s">
        <v>22</v>
      </c>
      <c r="H64" s="541"/>
      <c r="I64" s="541"/>
      <c r="J64" s="541"/>
    </row>
  </sheetData>
  <sheetProtection password="CF9E" sheet="1" objects="1" scenarios="1" selectLockedCells="1"/>
  <mergeCells count="31">
    <mergeCell ref="G64:J64"/>
    <mergeCell ref="A58:D58"/>
    <mergeCell ref="G58:I58"/>
    <mergeCell ref="B60:F60"/>
    <mergeCell ref="G53:I53"/>
    <mergeCell ref="G54:I54"/>
    <mergeCell ref="G55:I55"/>
    <mergeCell ref="G56:I56"/>
    <mergeCell ref="G57:I57"/>
    <mergeCell ref="A56:D56"/>
    <mergeCell ref="D4:G4"/>
    <mergeCell ref="B41:D41"/>
    <mergeCell ref="A52:E52"/>
    <mergeCell ref="G52:J52"/>
    <mergeCell ref="B2:C2"/>
    <mergeCell ref="I3:J3"/>
    <mergeCell ref="I6:J6"/>
    <mergeCell ref="G7:J7"/>
    <mergeCell ref="I5:J5"/>
    <mergeCell ref="D5:G5"/>
    <mergeCell ref="B4:C6"/>
    <mergeCell ref="I4:J4"/>
    <mergeCell ref="D6:G6"/>
    <mergeCell ref="B42:D42"/>
    <mergeCell ref="C11:G11"/>
    <mergeCell ref="C12:G12"/>
    <mergeCell ref="A1:J1"/>
    <mergeCell ref="I2:J2"/>
    <mergeCell ref="B3:C3"/>
    <mergeCell ref="D2:G2"/>
    <mergeCell ref="D3:G3"/>
  </mergeCells>
  <phoneticPr fontId="0" type="noConversion"/>
  <dataValidations count="1">
    <dataValidation type="list" allowBlank="1" showInputMessage="1" showErrorMessage="1" sqref="C11:G11">
      <formula1>"Conveyance Allowance U/s 10(14),Medical Reimbursement In excess of Rs.15000/- in view of Section 17(2)"</formula1>
    </dataValidation>
  </dataValidations>
  <printOptions horizontalCentered="1" verticalCentered="1"/>
  <pageMargins left="0.47244094488188981" right="0.47244094488188981" top="0.51181102362204722" bottom="0.51181102362204722" header="0.43307086614173229" footer="0.39370078740157483"/>
  <pageSetup paperSize="9" scale="88" orientation="portrait" horizontalDpi="4294967293" verticalDpi="180" r:id="rId1"/>
  <headerFooter alignWithMargins="0"/>
</worksheet>
</file>

<file path=xl/worksheets/sheet4.xml><?xml version="1.0" encoding="utf-8"?>
<worksheet xmlns="http://schemas.openxmlformats.org/spreadsheetml/2006/main" xmlns:r="http://schemas.openxmlformats.org/officeDocument/2006/relationships">
  <sheetPr codeName="Sheet3">
    <pageSetUpPr fitToPage="1"/>
  </sheetPr>
  <dimension ref="A1:W142"/>
  <sheetViews>
    <sheetView topLeftCell="A3" workbookViewId="0">
      <selection activeCell="D9" sqref="D9:G9"/>
    </sheetView>
  </sheetViews>
  <sheetFormatPr defaultRowHeight="20.100000000000001" customHeight="1"/>
  <cols>
    <col min="1" max="1" width="10.28515625" style="160" customWidth="1"/>
    <col min="2" max="2" width="12.7109375" style="160" customWidth="1"/>
    <col min="3" max="3" width="15.28515625" style="160" customWidth="1"/>
    <col min="4" max="4" width="10" style="160" customWidth="1"/>
    <col min="5" max="5" width="15.85546875" style="160" customWidth="1"/>
    <col min="6" max="6" width="6.42578125" style="160" customWidth="1"/>
    <col min="7" max="7" width="16.85546875" style="160" customWidth="1"/>
    <col min="8" max="8" width="9.5703125" style="160" bestFit="1" customWidth="1"/>
    <col min="9" max="16384" width="9.140625" style="160"/>
  </cols>
  <sheetData>
    <row r="1" spans="1:7" ht="43.5" customHeight="1" thickBot="1">
      <c r="A1" s="561" t="s">
        <v>379</v>
      </c>
      <c r="B1" s="562"/>
      <c r="C1" s="562"/>
      <c r="D1" s="562"/>
      <c r="E1" s="562"/>
      <c r="F1" s="562"/>
      <c r="G1" s="563"/>
    </row>
    <row r="2" spans="1:7" ht="20.100000000000001" customHeight="1">
      <c r="A2" s="572" t="s">
        <v>221</v>
      </c>
      <c r="B2" s="572"/>
      <c r="C2" s="572"/>
      <c r="D2" s="572"/>
      <c r="E2" s="572"/>
      <c r="F2" s="572"/>
      <c r="G2" s="572"/>
    </row>
    <row r="3" spans="1:7" ht="20.100000000000001" customHeight="1">
      <c r="A3" s="573" t="s">
        <v>222</v>
      </c>
      <c r="B3" s="573"/>
      <c r="C3" s="573"/>
      <c r="D3" s="573"/>
      <c r="E3" s="573"/>
      <c r="F3" s="573"/>
      <c r="G3" s="573"/>
    </row>
    <row r="4" spans="1:7" ht="20.100000000000001" customHeight="1">
      <c r="A4" s="162"/>
    </row>
    <row r="5" spans="1:7" ht="19.5" customHeight="1">
      <c r="A5" s="163" t="s">
        <v>236</v>
      </c>
      <c r="B5" s="163"/>
      <c r="C5" s="171">
        <f>Data!E46*12</f>
        <v>90000</v>
      </c>
      <c r="D5" s="161" t="s">
        <v>228</v>
      </c>
      <c r="E5" s="565"/>
      <c r="F5" s="565"/>
      <c r="G5" s="565"/>
    </row>
    <row r="6" spans="1:7" ht="19.5" customHeight="1">
      <c r="A6" s="568" t="str">
        <f>H124</f>
        <v>Ninety thousand only</v>
      </c>
      <c r="B6" s="568"/>
      <c r="C6" s="568"/>
      <c r="D6" s="568"/>
      <c r="E6" s="568"/>
      <c r="F6" s="568"/>
      <c r="G6" s="568"/>
    </row>
    <row r="7" spans="1:7" ht="19.5" customHeight="1">
      <c r="A7" s="166" t="s">
        <v>180</v>
      </c>
      <c r="B7" s="566" t="str">
        <f>Data!E5</f>
        <v>G.Venugopal</v>
      </c>
      <c r="C7" s="566"/>
      <c r="D7" s="566"/>
      <c r="E7" s="569" t="s">
        <v>229</v>
      </c>
      <c r="F7" s="569"/>
      <c r="G7" s="171">
        <f>Data!E46</f>
        <v>7500</v>
      </c>
    </row>
    <row r="8" spans="1:7" ht="19.5" customHeight="1">
      <c r="A8" s="164" t="s">
        <v>230</v>
      </c>
      <c r="C8" s="173">
        <v>42064</v>
      </c>
      <c r="D8" s="165" t="s">
        <v>231</v>
      </c>
      <c r="E8" s="173">
        <v>42401</v>
      </c>
      <c r="F8" s="570" t="s">
        <v>232</v>
      </c>
      <c r="G8" s="570"/>
    </row>
    <row r="9" spans="1:7" ht="19.5" customHeight="1">
      <c r="A9" s="162" t="s">
        <v>235</v>
      </c>
      <c r="B9" s="168"/>
      <c r="C9" s="165" t="s">
        <v>234</v>
      </c>
      <c r="D9" s="565"/>
      <c r="E9" s="565"/>
      <c r="F9" s="565"/>
      <c r="G9" s="565"/>
    </row>
    <row r="10" spans="1:7" ht="20.100000000000001" customHeight="1">
      <c r="A10" s="162"/>
    </row>
    <row r="11" spans="1:7" ht="20.100000000000001" customHeight="1">
      <c r="E11" s="166" t="s">
        <v>223</v>
      </c>
    </row>
    <row r="12" spans="1:7" ht="20.100000000000001" customHeight="1">
      <c r="A12" s="167"/>
    </row>
    <row r="13" spans="1:7" ht="20.100000000000001" customHeight="1">
      <c r="A13" s="167"/>
    </row>
    <row r="14" spans="1:7" ht="20.100000000000001" customHeight="1">
      <c r="A14" s="167"/>
    </row>
    <row r="15" spans="1:7" ht="20.100000000000001" customHeight="1">
      <c r="A15" s="167"/>
    </row>
    <row r="16" spans="1:7" ht="20.100000000000001" customHeight="1">
      <c r="A16" s="167"/>
    </row>
    <row r="17" spans="1:5" ht="20.100000000000001" customHeight="1">
      <c r="A17" s="167" t="s">
        <v>224</v>
      </c>
      <c r="E17" s="166" t="s">
        <v>225</v>
      </c>
    </row>
    <row r="18" spans="1:5" ht="20.100000000000001" customHeight="1">
      <c r="A18" s="162" t="s">
        <v>226</v>
      </c>
    </row>
    <row r="19" spans="1:5" ht="20.100000000000001" customHeight="1">
      <c r="A19" s="162" t="s">
        <v>227</v>
      </c>
      <c r="B19" s="574"/>
      <c r="C19" s="574"/>
      <c r="D19" s="574"/>
    </row>
    <row r="20" spans="1:5" ht="20.100000000000001" customHeight="1">
      <c r="A20" s="567" t="s">
        <v>233</v>
      </c>
      <c r="B20" s="567"/>
    </row>
    <row r="21" spans="1:5" ht="20.100000000000001" customHeight="1">
      <c r="A21" s="571"/>
      <c r="B21" s="571"/>
      <c r="C21" s="571"/>
    </row>
    <row r="22" spans="1:5" ht="20.100000000000001" customHeight="1">
      <c r="A22" s="571"/>
      <c r="B22" s="571"/>
      <c r="C22" s="571"/>
    </row>
    <row r="23" spans="1:5" ht="20.100000000000001" customHeight="1">
      <c r="A23" s="571"/>
      <c r="B23" s="571"/>
      <c r="C23" s="571"/>
    </row>
    <row r="24" spans="1:5" ht="20.100000000000001" customHeight="1">
      <c r="A24" s="162" t="s">
        <v>237</v>
      </c>
      <c r="B24" s="564"/>
      <c r="C24" s="564"/>
    </row>
    <row r="25" spans="1:5" ht="20.100000000000001" customHeight="1">
      <c r="A25" s="162"/>
    </row>
    <row r="112" spans="8:23" ht="20.100000000000001" hidden="1" customHeight="1">
      <c r="H112" s="169">
        <f>C5</f>
        <v>90000</v>
      </c>
      <c r="I112" s="170">
        <f>(H112-H115)/1000</f>
        <v>90</v>
      </c>
      <c r="J112" s="170"/>
      <c r="K112" s="170"/>
      <c r="L112" s="170"/>
      <c r="M112" s="170"/>
      <c r="N112" s="170"/>
      <c r="O112" s="170"/>
      <c r="P112" s="170"/>
      <c r="Q112" s="170"/>
      <c r="R112" s="170"/>
      <c r="S112" s="170"/>
      <c r="T112" s="170"/>
      <c r="U112" s="170">
        <v>1</v>
      </c>
      <c r="V112" s="170" t="s">
        <v>84</v>
      </c>
      <c r="W112" s="170"/>
    </row>
    <row r="113" spans="8:23" ht="20.100000000000001" hidden="1" customHeight="1">
      <c r="H113" s="170">
        <f>(I112-H114)/100</f>
        <v>0</v>
      </c>
      <c r="I113" s="170">
        <f>H113</f>
        <v>0</v>
      </c>
      <c r="J113" s="170">
        <f>RIGHT(I113,2)*1</f>
        <v>0</v>
      </c>
      <c r="K113" s="170">
        <f>(I113-J113)/100</f>
        <v>0</v>
      </c>
      <c r="L113" s="170">
        <f>(J113-RIGHT(J113,1)*1)/10</f>
        <v>0</v>
      </c>
      <c r="M113" s="170">
        <f>RIGHT(I113,1)*1</f>
        <v>0</v>
      </c>
      <c r="N113" s="170" t="str">
        <f>IF(L113=U113,W113,IF(L113=U114,W114,IF(L113=U115,W115,IF(L113=U116,W116,IF(L113=U117,W117,IF(L113=U118,W118,IF(L113=U119,W119,IF(L113=U120,W120," "))))))))</f>
        <v xml:space="preserve"> </v>
      </c>
      <c r="O113" s="170" t="str">
        <f>IF(L113=1," ",IF(M113=U112,V112,IF(M113=U113,V113,IF(M113=U114,V114,IF(M113=U115,V115,IF(M113=U116,V116,IF(M113=U117,V117," ")))))))</f>
        <v xml:space="preserve"> </v>
      </c>
      <c r="P113" s="170" t="str">
        <f>IF(L113=1," ",IF(M113=U118,V118,IF(M113=U119,V119,IF(M113=U120,V120," "))))</f>
        <v xml:space="preserve"> </v>
      </c>
      <c r="Q113" s="170" t="str">
        <f>IF(L113=0," ",IF(L113&gt;1," ",IF(M113=U113,V123,IF(M113=U114,V124,IF(M113=U115,V125,IF(M113=U116,V126,IF(M113=U117,V127,IF(M113=U118,V128," "))))))))</f>
        <v xml:space="preserve"> </v>
      </c>
      <c r="R113" s="170" t="str">
        <f>IF(L113=0," ",IF(L113&gt;1," ",IF(M113=U119,V129,IF(M113=U120,V130,IF(M113=U112,V122,IF(M113=0,V121," "))))))</f>
        <v xml:space="preserve"> </v>
      </c>
      <c r="S113" s="170" t="str">
        <f>IF(L113=0," ","lakh")</f>
        <v xml:space="preserve"> </v>
      </c>
      <c r="T113" s="170" t="str">
        <f>IF(M113=0," ",IF(L113&gt;0," ","lakh"))</f>
        <v xml:space="preserve"> </v>
      </c>
      <c r="U113" s="170">
        <v>2</v>
      </c>
      <c r="V113" s="170" t="s">
        <v>85</v>
      </c>
      <c r="W113" s="170" t="s">
        <v>86</v>
      </c>
    </row>
    <row r="114" spans="8:23" ht="20.100000000000001" hidden="1" customHeight="1">
      <c r="H114" s="170">
        <f>RIGHT(I112,2)*1</f>
        <v>90</v>
      </c>
      <c r="I114" s="170">
        <f>H114</f>
        <v>90</v>
      </c>
      <c r="J114" s="170">
        <f>RIGHT(I114,2)*1</f>
        <v>90</v>
      </c>
      <c r="K114" s="170">
        <f>(I114-J114)/100</f>
        <v>0</v>
      </c>
      <c r="L114" s="170">
        <f>(J114-RIGHT(J114,1)*1)/10</f>
        <v>9</v>
      </c>
      <c r="M114" s="170">
        <f>RIGHT(I114,1)*1</f>
        <v>0</v>
      </c>
      <c r="N114" s="170" t="str">
        <f>IF(L114=U113,W113,IF(L114=U114,W114,IF(L114=U115,W115,IF(L114=U116,W116,IF(L114=U117,W117,IF(L114=U118,W118,IF(L114=U119,W119,IF(L114=U120,W120," "))))))))</f>
        <v xml:space="preserve">Ninety </v>
      </c>
      <c r="O114" s="170" t="str">
        <f>IF(L114=1," ",IF(M114=U112,V112,IF(M114=U113,V113,IF(M114=U114,V114,IF(M114=U115,V115,IF(M114=U116,V116,IF(M114=U117,V117," ")))))))</f>
        <v xml:space="preserve"> </v>
      </c>
      <c r="P114" s="170" t="str">
        <f>IF(L114=1," ",IF(M114=U118,V118,IF(M114=U119,V119,IF(M114=U120,V120," "))))</f>
        <v xml:space="preserve"> </v>
      </c>
      <c r="Q114" s="170" t="str">
        <f>IF(L114=0," ",IF(L114&gt;1," ",IF(M114=U113,V123,IF(M114=U114,V124,IF(M114=U115,V125,IF(M114=U116,V126,IF(M114=U117,V127,IF(M114=U118,V128," "))))))))</f>
        <v xml:space="preserve"> </v>
      </c>
      <c r="R114" s="170" t="str">
        <f>IF(L114=0," ",IF(L114&gt;1," ",IF(M114=U119,V129,IF(M114=U120,V130,IF(M114=U112,V122,IF(M114=0,V121," "))))))</f>
        <v xml:space="preserve"> </v>
      </c>
      <c r="S114" s="170" t="str">
        <f>IF(L114=0," ","thousand")</f>
        <v>thousand</v>
      </c>
      <c r="T114" s="170" t="str">
        <f>IF(M114=0," ",IF(L114&gt;0," ","thousand"))</f>
        <v xml:space="preserve"> </v>
      </c>
      <c r="U114" s="170">
        <v>3</v>
      </c>
      <c r="V114" s="170" t="s">
        <v>87</v>
      </c>
      <c r="W114" s="170" t="s">
        <v>88</v>
      </c>
    </row>
    <row r="115" spans="8:23" ht="20.100000000000001" hidden="1" customHeight="1">
      <c r="H115" s="170">
        <f>RIGHT(H112,3)*1</f>
        <v>0</v>
      </c>
      <c r="I115" s="170">
        <f>H115</f>
        <v>0</v>
      </c>
      <c r="J115" s="170">
        <f>ROUND((I115-K116)/100,0)</f>
        <v>0</v>
      </c>
      <c r="K115" s="170"/>
      <c r="L115" s="170"/>
      <c r="M115" s="170"/>
      <c r="N115" s="170"/>
      <c r="O115" s="170" t="str">
        <f>IF(J115=0," ",IF(J115=U112,V112,IF(J115=U113,V113,IF(J115=U114,V114,IF(J115=U115,V115,IF(J115=U116,V116,IF(J115=U117,V117," ")))))))</f>
        <v xml:space="preserve"> </v>
      </c>
      <c r="P115" s="170" t="str">
        <f>IF(J115=0," ",IF(J115=U118,V118,IF(J115=U119,V119,IF(J115=U120,V120," "))))</f>
        <v xml:space="preserve"> </v>
      </c>
      <c r="Q115" s="170"/>
      <c r="R115" s="170"/>
      <c r="S115" s="170" t="str">
        <f>IF(J115=0," ","hundred")</f>
        <v xml:space="preserve"> </v>
      </c>
      <c r="T115" s="170"/>
      <c r="U115" s="170">
        <v>4</v>
      </c>
      <c r="V115" s="170" t="s">
        <v>89</v>
      </c>
      <c r="W115" s="170" t="s">
        <v>90</v>
      </c>
    </row>
    <row r="116" spans="8:23" ht="20.100000000000001" hidden="1" customHeight="1">
      <c r="H116" s="170"/>
      <c r="I116" s="170"/>
      <c r="J116" s="170"/>
      <c r="K116" s="170">
        <f>RIGHT(I115,2)*1</f>
        <v>0</v>
      </c>
      <c r="L116" s="170">
        <f>(K116-RIGHT(K116,1)*1)/10</f>
        <v>0</v>
      </c>
      <c r="M116" s="170">
        <f>RIGHT(I115,1)*1</f>
        <v>0</v>
      </c>
      <c r="N116" s="170" t="str">
        <f>IF(L116=U113,W113,IF(L116=U114,W114,IF(L116=U115,W115,IF(L116=U116,W116,IF(L116=U117,W117,IF(L116=U118,W118,IF(L116=U119,W119,IF(L116=U120,W120," "))))))))</f>
        <v xml:space="preserve"> </v>
      </c>
      <c r="O116" s="170" t="str">
        <f>IF(L116=1," ",IF(M116=U112,V112,IF(M116=U113,V113,IF(M116=U114,V114,IF(M116=U115,V115,IF(M116=U116,V116,IF(M116=U117,V117," ")))))))</f>
        <v xml:space="preserve"> </v>
      </c>
      <c r="P116" s="170" t="str">
        <f>IF(L116=1," ",IF(M116=U118,V118,IF(M116=U119,V119,IF(M116=U120,V120," "))))</f>
        <v xml:space="preserve"> </v>
      </c>
      <c r="Q116" s="170" t="str">
        <f>IF(L116=0," ",IF(L116&gt;1," ",IF(M116=U113,V123,IF(M116=U114,V124,IF(M116=U115,V125,IF(M116=U116,V126,IF(M116=U117,V127,IF(M116=U118,V128," "))))))))</f>
        <v xml:space="preserve"> </v>
      </c>
      <c r="R116" s="170" t="str">
        <f>IF(L116=0," ",IF(L116&gt;1," ",IF(M116=U119,V129,IF(M116=U120,V130,IF(M116=U112,V122,IF(M116=0,V121," "))))))</f>
        <v xml:space="preserve"> </v>
      </c>
      <c r="S116" s="170"/>
      <c r="T116" s="170"/>
      <c r="U116" s="170">
        <v>5</v>
      </c>
      <c r="V116" s="170" t="s">
        <v>91</v>
      </c>
      <c r="W116" s="170" t="s">
        <v>92</v>
      </c>
    </row>
    <row r="117" spans="8:23" ht="20.100000000000001" hidden="1" customHeight="1">
      <c r="H117" s="170"/>
      <c r="I117" s="170"/>
      <c r="J117" s="170"/>
      <c r="K117" s="170"/>
      <c r="L117" s="170">
        <f>L116</f>
        <v>0</v>
      </c>
      <c r="M117" s="170">
        <f>M116</f>
        <v>0</v>
      </c>
      <c r="N117" s="170"/>
      <c r="O117" s="170"/>
      <c r="P117" s="170"/>
      <c r="Q117" s="170"/>
      <c r="R117" s="170"/>
      <c r="S117" s="170"/>
      <c r="T117" s="170"/>
      <c r="U117" s="170">
        <v>6</v>
      </c>
      <c r="V117" s="170" t="s">
        <v>93</v>
      </c>
      <c r="W117" s="170" t="s">
        <v>94</v>
      </c>
    </row>
    <row r="118" spans="8:23" ht="20.100000000000001" hidden="1" customHeight="1">
      <c r="H118" s="170"/>
      <c r="I118" s="170"/>
      <c r="J118" s="170"/>
      <c r="K118" s="170"/>
      <c r="L118" s="170"/>
      <c r="M118" s="170"/>
      <c r="N118" s="170"/>
      <c r="O118" s="170"/>
      <c r="P118" s="170"/>
      <c r="Q118" s="170"/>
      <c r="R118" s="170"/>
      <c r="S118" s="170"/>
      <c r="T118" s="170"/>
      <c r="U118" s="170">
        <v>7</v>
      </c>
      <c r="V118" s="170" t="s">
        <v>95</v>
      </c>
      <c r="W118" s="170" t="s">
        <v>96</v>
      </c>
    </row>
    <row r="119" spans="8:23" ht="20.100000000000001" hidden="1" customHeight="1">
      <c r="H119" s="170"/>
      <c r="I119" s="170"/>
      <c r="J119" s="170"/>
      <c r="K119" s="170"/>
      <c r="L119" s="170"/>
      <c r="M119" s="170"/>
      <c r="N119" s="170"/>
      <c r="O119" s="170"/>
      <c r="P119" s="170"/>
      <c r="Q119" s="170"/>
      <c r="R119" s="170"/>
      <c r="S119" s="170"/>
      <c r="T119" s="170"/>
      <c r="U119" s="170">
        <v>8</v>
      </c>
      <c r="V119" s="170" t="s">
        <v>97</v>
      </c>
      <c r="W119" s="170" t="s">
        <v>98</v>
      </c>
    </row>
    <row r="120" spans="8:23" ht="20.100000000000001" hidden="1" customHeight="1">
      <c r="H120" s="170" t="str">
        <f>TRIM(N113&amp;" "&amp;O113&amp;" "&amp;P113&amp;" "&amp;Q113&amp;" "&amp;R113&amp;" "&amp;S113&amp;" "&amp;T113)</f>
        <v/>
      </c>
      <c r="I120" s="170"/>
      <c r="J120" s="170"/>
      <c r="K120" s="170"/>
      <c r="L120" s="170"/>
      <c r="M120" s="170"/>
      <c r="N120" s="170"/>
      <c r="O120" s="170"/>
      <c r="P120" s="170"/>
      <c r="Q120" s="170"/>
      <c r="R120" s="170"/>
      <c r="S120" s="170"/>
      <c r="T120" s="170"/>
      <c r="U120" s="170">
        <v>9</v>
      </c>
      <c r="V120" s="170" t="s">
        <v>99</v>
      </c>
      <c r="W120" s="170" t="s">
        <v>100</v>
      </c>
    </row>
    <row r="121" spans="8:23" ht="20.100000000000001" hidden="1" customHeight="1">
      <c r="H121" s="170" t="str">
        <f>TRIM(N114&amp;" "&amp;O114&amp;" "&amp;P114&amp;" "&amp;Q114&amp;" "&amp;R114&amp;" "&amp;S114&amp;" "&amp;T114)</f>
        <v>Ninety thousand</v>
      </c>
      <c r="I121" s="170"/>
      <c r="J121" s="170"/>
      <c r="K121" s="170"/>
      <c r="L121" s="170"/>
      <c r="M121" s="170"/>
      <c r="N121" s="170"/>
      <c r="O121" s="170"/>
      <c r="P121" s="170"/>
      <c r="Q121" s="170"/>
      <c r="R121" s="170"/>
      <c r="S121" s="170"/>
      <c r="T121" s="170"/>
      <c r="U121" s="170">
        <v>10</v>
      </c>
      <c r="V121" s="170" t="s">
        <v>101</v>
      </c>
      <c r="W121" s="170"/>
    </row>
    <row r="122" spans="8:23" ht="20.100000000000001" hidden="1" customHeight="1">
      <c r="H122" s="170" t="str">
        <f>TRIM(N115&amp;" "&amp;O115&amp;" "&amp;P115&amp;" "&amp;Q115&amp;" "&amp;R115&amp;" "&amp;S115&amp;" "&amp;T115)</f>
        <v/>
      </c>
      <c r="I122" s="170"/>
      <c r="J122" s="170"/>
      <c r="K122" s="170"/>
      <c r="L122" s="170"/>
      <c r="M122" s="170"/>
      <c r="N122" s="170"/>
      <c r="O122" s="170"/>
      <c r="P122" s="170"/>
      <c r="Q122" s="170"/>
      <c r="R122" s="170"/>
      <c r="S122" s="170"/>
      <c r="T122" s="170"/>
      <c r="U122" s="170">
        <v>11</v>
      </c>
      <c r="V122" s="170" t="s">
        <v>102</v>
      </c>
      <c r="W122" s="170"/>
    </row>
    <row r="123" spans="8:23" ht="20.100000000000001" hidden="1" customHeight="1">
      <c r="H123" s="170" t="str">
        <f>TRIM(N116&amp;" "&amp;O116&amp;" "&amp;P116&amp;" "&amp;Q116&amp;" "&amp;R116)</f>
        <v/>
      </c>
      <c r="I123" s="170"/>
      <c r="J123" s="170"/>
      <c r="K123" s="170"/>
      <c r="L123" s="170"/>
      <c r="M123" s="170"/>
      <c r="N123" s="170"/>
      <c r="O123" s="170"/>
      <c r="P123" s="170"/>
      <c r="Q123" s="170"/>
      <c r="R123" s="170"/>
      <c r="S123" s="170"/>
      <c r="T123" s="170"/>
      <c r="U123" s="170">
        <v>12</v>
      </c>
      <c r="V123" s="170" t="s">
        <v>103</v>
      </c>
      <c r="W123" s="170"/>
    </row>
    <row r="124" spans="8:23" ht="20.100000000000001" hidden="1" customHeight="1">
      <c r="H124" s="170" t="str">
        <f>IF(H112&gt;0,TRIM(H120&amp;" "&amp;H121&amp;" "&amp;H122&amp;" "&amp;H123)&amp;" only","Zero only")</f>
        <v>Ninety thousand only</v>
      </c>
      <c r="I124" s="170"/>
      <c r="J124" s="170"/>
      <c r="K124" s="170"/>
      <c r="L124" s="170"/>
      <c r="M124" s="170"/>
      <c r="N124" s="170"/>
      <c r="O124" s="170"/>
      <c r="P124" s="170"/>
      <c r="Q124" s="170"/>
      <c r="R124" s="170"/>
      <c r="S124" s="170"/>
      <c r="T124" s="170"/>
      <c r="U124" s="170">
        <v>13</v>
      </c>
      <c r="V124" s="170" t="s">
        <v>104</v>
      </c>
      <c r="W124" s="170"/>
    </row>
    <row r="125" spans="8:23" ht="20.100000000000001" hidden="1" customHeight="1">
      <c r="H125" s="170"/>
      <c r="I125" s="170"/>
      <c r="J125" s="170"/>
      <c r="K125" s="170"/>
      <c r="L125" s="170"/>
      <c r="M125" s="170"/>
      <c r="N125" s="170"/>
      <c r="O125" s="170"/>
      <c r="P125" s="170"/>
      <c r="Q125" s="170"/>
      <c r="R125" s="170"/>
      <c r="S125" s="170"/>
      <c r="T125" s="170"/>
      <c r="U125" s="170">
        <v>14</v>
      </c>
      <c r="V125" s="170" t="s">
        <v>105</v>
      </c>
      <c r="W125" s="170"/>
    </row>
    <row r="126" spans="8:23" ht="20.100000000000001" hidden="1" customHeight="1">
      <c r="H126" s="170"/>
      <c r="I126" s="170"/>
      <c r="J126" s="170"/>
      <c r="K126" s="170"/>
      <c r="L126" s="170"/>
      <c r="M126" s="170"/>
      <c r="N126" s="170"/>
      <c r="O126" s="170"/>
      <c r="P126" s="170"/>
      <c r="Q126" s="170"/>
      <c r="R126" s="170"/>
      <c r="S126" s="170"/>
      <c r="T126" s="170"/>
      <c r="U126" s="170">
        <v>15</v>
      </c>
      <c r="V126" s="170" t="s">
        <v>106</v>
      </c>
      <c r="W126" s="170"/>
    </row>
    <row r="127" spans="8:23" ht="20.100000000000001" hidden="1" customHeight="1">
      <c r="H127" s="170"/>
      <c r="I127" s="170"/>
      <c r="J127" s="170"/>
      <c r="K127" s="170"/>
      <c r="L127" s="170"/>
      <c r="M127" s="170"/>
      <c r="N127" s="170"/>
      <c r="O127" s="170"/>
      <c r="P127" s="170"/>
      <c r="Q127" s="170"/>
      <c r="R127" s="170"/>
      <c r="S127" s="170"/>
      <c r="T127" s="170"/>
      <c r="U127" s="170">
        <v>16</v>
      </c>
      <c r="V127" s="170" t="s">
        <v>107</v>
      </c>
      <c r="W127" s="170"/>
    </row>
    <row r="128" spans="8:23" ht="20.100000000000001" hidden="1" customHeight="1">
      <c r="H128" s="170"/>
      <c r="I128" s="170"/>
      <c r="J128" s="170"/>
      <c r="K128" s="170"/>
      <c r="L128" s="170"/>
      <c r="M128" s="170"/>
      <c r="N128" s="170"/>
      <c r="O128" s="170"/>
      <c r="P128" s="170"/>
      <c r="Q128" s="170"/>
      <c r="R128" s="170"/>
      <c r="S128" s="170"/>
      <c r="T128" s="170"/>
      <c r="U128" s="170">
        <v>17</v>
      </c>
      <c r="V128" s="170" t="s">
        <v>108</v>
      </c>
      <c r="W128" s="170"/>
    </row>
    <row r="129" spans="8:23" ht="20.100000000000001" hidden="1" customHeight="1">
      <c r="H129" s="170"/>
      <c r="I129" s="170"/>
      <c r="J129" s="170"/>
      <c r="K129" s="170"/>
      <c r="L129" s="170"/>
      <c r="M129" s="170"/>
      <c r="N129" s="170"/>
      <c r="O129" s="170"/>
      <c r="P129" s="170"/>
      <c r="Q129" s="170"/>
      <c r="R129" s="170"/>
      <c r="S129" s="170"/>
      <c r="T129" s="170"/>
      <c r="U129" s="170">
        <v>18</v>
      </c>
      <c r="V129" s="170" t="s">
        <v>109</v>
      </c>
      <c r="W129" s="170"/>
    </row>
    <row r="130" spans="8:23" ht="20.100000000000001" hidden="1" customHeight="1">
      <c r="H130" s="170"/>
      <c r="I130" s="170"/>
      <c r="J130" s="170"/>
      <c r="K130" s="170"/>
      <c r="L130" s="170"/>
      <c r="M130" s="170"/>
      <c r="N130" s="170"/>
      <c r="O130" s="170"/>
      <c r="P130" s="170"/>
      <c r="Q130" s="170"/>
      <c r="R130" s="170"/>
      <c r="S130" s="170"/>
      <c r="T130" s="170"/>
      <c r="U130" s="170">
        <v>19</v>
      </c>
      <c r="V130" s="170" t="s">
        <v>110</v>
      </c>
      <c r="W130" s="170"/>
    </row>
    <row r="131" spans="8:23" ht="20.100000000000001" hidden="1" customHeight="1">
      <c r="H131" s="170"/>
      <c r="I131" s="170"/>
      <c r="J131" s="170"/>
      <c r="K131" s="170"/>
      <c r="L131" s="170"/>
      <c r="M131" s="170"/>
      <c r="N131" s="170"/>
      <c r="O131" s="170"/>
      <c r="P131" s="170"/>
      <c r="Q131" s="170"/>
      <c r="R131" s="170"/>
      <c r="S131" s="170"/>
      <c r="T131" s="170"/>
      <c r="U131" s="170">
        <v>20</v>
      </c>
      <c r="V131" s="170" t="s">
        <v>86</v>
      </c>
      <c r="W131" s="170"/>
    </row>
    <row r="132" spans="8:23" ht="20.100000000000001" hidden="1" customHeight="1">
      <c r="H132" s="170"/>
      <c r="I132" s="170"/>
      <c r="J132" s="170"/>
      <c r="K132" s="170"/>
      <c r="L132" s="170"/>
      <c r="M132" s="170"/>
      <c r="N132" s="170"/>
      <c r="O132" s="170"/>
      <c r="P132" s="170"/>
      <c r="Q132" s="170"/>
      <c r="R132" s="170"/>
      <c r="S132" s="170"/>
      <c r="T132" s="170"/>
      <c r="U132" s="170">
        <v>30</v>
      </c>
      <c r="V132" s="170" t="s">
        <v>88</v>
      </c>
      <c r="W132" s="170"/>
    </row>
    <row r="133" spans="8:23" ht="20.100000000000001" hidden="1" customHeight="1">
      <c r="H133" s="170"/>
      <c r="I133" s="170"/>
      <c r="J133" s="170"/>
      <c r="K133" s="170"/>
      <c r="L133" s="170"/>
      <c r="M133" s="170"/>
      <c r="N133" s="170"/>
      <c r="O133" s="170"/>
      <c r="P133" s="170"/>
      <c r="Q133" s="170"/>
      <c r="R133" s="170"/>
      <c r="S133" s="170"/>
      <c r="T133" s="170"/>
      <c r="U133" s="170">
        <v>40</v>
      </c>
      <c r="V133" s="170" t="s">
        <v>90</v>
      </c>
      <c r="W133" s="170"/>
    </row>
    <row r="134" spans="8:23" ht="20.100000000000001" hidden="1" customHeight="1">
      <c r="H134" s="170"/>
      <c r="I134" s="170"/>
      <c r="J134" s="170"/>
      <c r="K134" s="170"/>
      <c r="L134" s="170"/>
      <c r="M134" s="170"/>
      <c r="N134" s="170"/>
      <c r="O134" s="170"/>
      <c r="P134" s="170"/>
      <c r="Q134" s="170"/>
      <c r="R134" s="170"/>
      <c r="S134" s="170"/>
      <c r="T134" s="170"/>
      <c r="U134" s="170">
        <v>50</v>
      </c>
      <c r="V134" s="170" t="s">
        <v>92</v>
      </c>
      <c r="W134" s="170"/>
    </row>
    <row r="135" spans="8:23" ht="20.100000000000001" hidden="1" customHeight="1">
      <c r="H135" s="170"/>
      <c r="I135" s="170"/>
      <c r="J135" s="170"/>
      <c r="K135" s="170"/>
      <c r="L135" s="170"/>
      <c r="M135" s="170"/>
      <c r="N135" s="170"/>
      <c r="O135" s="170"/>
      <c r="P135" s="170"/>
      <c r="Q135" s="170"/>
      <c r="R135" s="170"/>
      <c r="S135" s="170"/>
      <c r="T135" s="170"/>
      <c r="U135" s="170">
        <v>60</v>
      </c>
      <c r="V135" s="170" t="s">
        <v>94</v>
      </c>
      <c r="W135" s="170"/>
    </row>
    <row r="136" spans="8:23" ht="20.100000000000001" hidden="1" customHeight="1">
      <c r="H136" s="170"/>
      <c r="I136" s="170"/>
      <c r="J136" s="170"/>
      <c r="K136" s="170"/>
      <c r="L136" s="170"/>
      <c r="M136" s="170"/>
      <c r="N136" s="170"/>
      <c r="O136" s="170"/>
      <c r="P136" s="170"/>
      <c r="Q136" s="170"/>
      <c r="R136" s="170"/>
      <c r="S136" s="170"/>
      <c r="T136" s="170"/>
      <c r="U136" s="170">
        <v>70</v>
      </c>
      <c r="V136" s="170" t="s">
        <v>96</v>
      </c>
      <c r="W136" s="170"/>
    </row>
    <row r="137" spans="8:23" ht="20.100000000000001" hidden="1" customHeight="1">
      <c r="H137" s="170"/>
      <c r="I137" s="170"/>
      <c r="J137" s="170"/>
      <c r="K137" s="170"/>
      <c r="L137" s="170"/>
      <c r="M137" s="170"/>
      <c r="N137" s="170"/>
      <c r="O137" s="170"/>
      <c r="P137" s="170"/>
      <c r="Q137" s="170"/>
      <c r="R137" s="170"/>
      <c r="S137" s="170"/>
      <c r="T137" s="170"/>
      <c r="U137" s="170">
        <v>80</v>
      </c>
      <c r="V137" s="170" t="s">
        <v>98</v>
      </c>
      <c r="W137" s="170"/>
    </row>
    <row r="138" spans="8:23" ht="20.100000000000001" hidden="1" customHeight="1">
      <c r="H138" s="170"/>
      <c r="I138" s="170"/>
      <c r="J138" s="170"/>
      <c r="K138" s="170"/>
      <c r="L138" s="170"/>
      <c r="M138" s="170"/>
      <c r="N138" s="170"/>
      <c r="O138" s="170"/>
      <c r="P138" s="170"/>
      <c r="Q138" s="170"/>
      <c r="R138" s="170"/>
      <c r="S138" s="170"/>
      <c r="T138" s="170"/>
      <c r="U138" s="170">
        <v>90</v>
      </c>
      <c r="V138" s="170" t="s">
        <v>100</v>
      </c>
      <c r="W138" s="170"/>
    </row>
    <row r="139" spans="8:23" ht="20.100000000000001" hidden="1" customHeight="1"/>
    <row r="140" spans="8:23" ht="20.100000000000001" hidden="1" customHeight="1"/>
    <row r="141" spans="8:23" ht="20.100000000000001" hidden="1" customHeight="1"/>
    <row r="142" spans="8:23" ht="20.100000000000001" hidden="1" customHeight="1"/>
  </sheetData>
  <sheetProtection password="C05E" sheet="1" objects="1" scenarios="1" selectLockedCells="1"/>
  <mergeCells count="15">
    <mergeCell ref="A1:G1"/>
    <mergeCell ref="B24:C24"/>
    <mergeCell ref="E5:G5"/>
    <mergeCell ref="B7:D7"/>
    <mergeCell ref="D9:G9"/>
    <mergeCell ref="A20:B20"/>
    <mergeCell ref="A6:G6"/>
    <mergeCell ref="E7:F7"/>
    <mergeCell ref="F8:G8"/>
    <mergeCell ref="A23:C23"/>
    <mergeCell ref="A2:G2"/>
    <mergeCell ref="A3:G3"/>
    <mergeCell ref="A21:C21"/>
    <mergeCell ref="B19:D19"/>
    <mergeCell ref="A22:C22"/>
  </mergeCells>
  <pageMargins left="0.57999999999999996" right="0.6"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O50"/>
  <sheetViews>
    <sheetView topLeftCell="A30" workbookViewId="0">
      <selection activeCell="C11" sqref="C11:F11"/>
    </sheetView>
  </sheetViews>
  <sheetFormatPr defaultRowHeight="12.75"/>
  <cols>
    <col min="1" max="1" width="6.140625" style="3" customWidth="1"/>
    <col min="2" max="2" width="9.140625" style="3"/>
    <col min="3" max="3" width="12.140625" style="3" customWidth="1"/>
    <col min="4" max="4" width="4" style="3" customWidth="1"/>
    <col min="5" max="5" width="7.7109375" style="3" customWidth="1"/>
    <col min="6" max="6" width="7.42578125" style="3" customWidth="1"/>
    <col min="7" max="7" width="2.5703125" style="3" customWidth="1"/>
    <col min="8" max="8" width="7" style="3" bestFit="1" customWidth="1"/>
    <col min="9" max="9" width="8.5703125" style="3" customWidth="1"/>
    <col min="10" max="10" width="2.7109375" style="3" customWidth="1"/>
    <col min="11" max="11" width="8.28515625" style="3" customWidth="1"/>
    <col min="12" max="12" width="3.85546875" style="3" customWidth="1"/>
    <col min="13" max="13" width="12" style="3" customWidth="1"/>
    <col min="14" max="16384" width="9.140625" style="3"/>
  </cols>
  <sheetData>
    <row r="1" spans="1:13" ht="18">
      <c r="A1" s="577" t="s">
        <v>31</v>
      </c>
      <c r="B1" s="577"/>
      <c r="C1" s="577"/>
      <c r="D1" s="577"/>
      <c r="E1" s="577"/>
      <c r="F1" s="577"/>
      <c r="G1" s="577"/>
      <c r="H1" s="577"/>
      <c r="I1" s="577"/>
      <c r="J1" s="577"/>
      <c r="K1" s="577"/>
      <c r="L1" s="577"/>
      <c r="M1" s="577"/>
    </row>
    <row r="2" spans="1:13" ht="15">
      <c r="A2" s="578" t="s">
        <v>32</v>
      </c>
      <c r="B2" s="578"/>
      <c r="C2" s="578"/>
      <c r="D2" s="578"/>
      <c r="E2" s="578"/>
      <c r="F2" s="578"/>
      <c r="G2" s="578"/>
      <c r="H2" s="578"/>
      <c r="I2" s="578"/>
      <c r="J2" s="578"/>
      <c r="K2" s="578"/>
      <c r="L2" s="578"/>
      <c r="M2" s="578"/>
    </row>
    <row r="3" spans="1:13" ht="15">
      <c r="A3" s="579" t="s">
        <v>33</v>
      </c>
      <c r="B3" s="579"/>
      <c r="C3" s="579"/>
      <c r="D3" s="579"/>
      <c r="E3" s="579"/>
      <c r="F3" s="579"/>
      <c r="G3" s="579"/>
      <c r="H3" s="579"/>
      <c r="I3" s="579"/>
      <c r="J3" s="579"/>
      <c r="K3" s="579"/>
      <c r="L3" s="579"/>
      <c r="M3" s="579"/>
    </row>
    <row r="4" spans="1:13" ht="15">
      <c r="A4" s="579" t="s">
        <v>34</v>
      </c>
      <c r="B4" s="579"/>
      <c r="C4" s="579"/>
      <c r="D4" s="579"/>
      <c r="E4" s="579"/>
      <c r="F4" s="579"/>
      <c r="G4" s="579"/>
      <c r="H4" s="579"/>
      <c r="I4" s="579"/>
      <c r="J4" s="579"/>
      <c r="K4" s="579"/>
      <c r="L4" s="579"/>
      <c r="M4" s="579"/>
    </row>
    <row r="5" spans="1:13" ht="16.5" customHeight="1">
      <c r="A5" s="580" t="s">
        <v>35</v>
      </c>
      <c r="B5" s="581"/>
      <c r="C5" s="581"/>
      <c r="D5" s="581"/>
      <c r="E5" s="581"/>
      <c r="F5" s="581"/>
      <c r="G5" s="582" t="s">
        <v>36</v>
      </c>
      <c r="H5" s="582"/>
      <c r="I5" s="582"/>
      <c r="J5" s="582"/>
      <c r="K5" s="582"/>
      <c r="L5" s="582"/>
      <c r="M5" s="583"/>
    </row>
    <row r="6" spans="1:13" ht="38.25" customHeight="1">
      <c r="A6" s="584" t="str">
        <f>UPPER(Data!E105)&amp;",                                                    "&amp;UPPER(Data!E107)</f>
        <v>J.RAMACHANDRUDU,                                                    MEO, DHONE</v>
      </c>
      <c r="B6" s="584"/>
      <c r="C6" s="584"/>
      <c r="D6" s="584"/>
      <c r="E6" s="584"/>
      <c r="F6" s="585"/>
      <c r="G6" s="586" t="str">
        <f>UPPER(Data!E5)&amp;", "&amp;Data!E6</f>
        <v>G.VENUGOPAL, SGT</v>
      </c>
      <c r="H6" s="584"/>
      <c r="I6" s="584"/>
      <c r="J6" s="584"/>
      <c r="K6" s="584"/>
      <c r="L6" s="584"/>
      <c r="M6" s="584"/>
    </row>
    <row r="7" spans="1:13" ht="18.75" customHeight="1">
      <c r="A7" s="580" t="s">
        <v>37</v>
      </c>
      <c r="B7" s="581"/>
      <c r="C7" s="581"/>
      <c r="D7" s="587" t="s">
        <v>38</v>
      </c>
      <c r="E7" s="587"/>
      <c r="F7" s="587"/>
      <c r="G7" s="588" t="s">
        <v>39</v>
      </c>
      <c r="H7" s="589"/>
      <c r="I7" s="589"/>
      <c r="J7" s="589"/>
      <c r="K7" s="589"/>
      <c r="L7" s="589"/>
      <c r="M7" s="589"/>
    </row>
    <row r="8" spans="1:13" ht="21.75" customHeight="1">
      <c r="A8" s="590" t="str">
        <f>UPPER(Data!E109)</f>
        <v/>
      </c>
      <c r="B8" s="582"/>
      <c r="C8" s="582"/>
      <c r="D8" s="582" t="str">
        <f>UPPER(Data!E110)</f>
        <v/>
      </c>
      <c r="E8" s="582"/>
      <c r="F8" s="582"/>
      <c r="G8" s="582" t="str">
        <f>UPPER(Data!E12)</f>
        <v>AJVPG9142R</v>
      </c>
      <c r="H8" s="582"/>
      <c r="I8" s="582"/>
      <c r="J8" s="582"/>
      <c r="K8" s="582"/>
      <c r="L8" s="582"/>
      <c r="M8" s="583"/>
    </row>
    <row r="9" spans="1:13" ht="24" customHeight="1">
      <c r="A9" s="591" t="s">
        <v>137</v>
      </c>
      <c r="B9" s="591"/>
      <c r="C9" s="591"/>
      <c r="D9" s="591"/>
      <c r="E9" s="591"/>
      <c r="F9" s="591"/>
      <c r="G9" s="591"/>
      <c r="H9" s="591"/>
      <c r="I9" s="591"/>
      <c r="J9" s="591"/>
      <c r="K9" s="591"/>
      <c r="L9" s="591"/>
      <c r="M9" s="591"/>
    </row>
    <row r="10" spans="1:13" ht="12.75" customHeight="1">
      <c r="A10" s="592" t="s">
        <v>126</v>
      </c>
      <c r="B10" s="593"/>
      <c r="C10" s="594" t="s">
        <v>42</v>
      </c>
      <c r="D10" s="594"/>
      <c r="E10" s="594"/>
      <c r="F10" s="594"/>
      <c r="G10" s="595" t="s">
        <v>40</v>
      </c>
      <c r="H10" s="595"/>
      <c r="I10" s="595"/>
      <c r="J10" s="595"/>
      <c r="K10" s="595"/>
      <c r="L10" s="595"/>
      <c r="M10" s="85" t="s">
        <v>41</v>
      </c>
    </row>
    <row r="11" spans="1:13" ht="13.5" customHeight="1">
      <c r="A11" s="592"/>
      <c r="B11" s="593"/>
      <c r="C11" s="596"/>
      <c r="D11" s="596"/>
      <c r="E11" s="596"/>
      <c r="F11" s="596"/>
      <c r="G11" s="594" t="s">
        <v>43</v>
      </c>
      <c r="H11" s="594"/>
      <c r="I11" s="594"/>
      <c r="J11" s="594" t="s">
        <v>44</v>
      </c>
      <c r="K11" s="594"/>
      <c r="L11" s="594"/>
      <c r="M11" s="4"/>
    </row>
    <row r="12" spans="1:13" ht="16.5" customHeight="1">
      <c r="A12" s="592">
        <v>1</v>
      </c>
      <c r="B12" s="593"/>
      <c r="C12" s="596"/>
      <c r="D12" s="596"/>
      <c r="E12" s="596"/>
      <c r="F12" s="597"/>
      <c r="G12" s="598">
        <v>42095</v>
      </c>
      <c r="H12" s="598"/>
      <c r="I12" s="598"/>
      <c r="J12" s="598">
        <v>42185</v>
      </c>
      <c r="K12" s="598"/>
      <c r="L12" s="598"/>
      <c r="M12" s="344" t="s">
        <v>403</v>
      </c>
    </row>
    <row r="13" spans="1:13" ht="16.5" customHeight="1">
      <c r="A13" s="592">
        <v>2</v>
      </c>
      <c r="B13" s="593"/>
      <c r="C13" s="596"/>
      <c r="D13" s="596"/>
      <c r="E13" s="596"/>
      <c r="F13" s="597"/>
      <c r="G13" s="598">
        <v>42186</v>
      </c>
      <c r="H13" s="598"/>
      <c r="I13" s="598"/>
      <c r="J13" s="598">
        <v>42277</v>
      </c>
      <c r="K13" s="598"/>
      <c r="L13" s="598"/>
      <c r="M13" s="5"/>
    </row>
    <row r="14" spans="1:13" ht="16.5" customHeight="1">
      <c r="A14" s="592">
        <v>3</v>
      </c>
      <c r="B14" s="593"/>
      <c r="C14" s="596"/>
      <c r="D14" s="596"/>
      <c r="E14" s="596"/>
      <c r="F14" s="597"/>
      <c r="G14" s="598">
        <v>42278</v>
      </c>
      <c r="H14" s="598"/>
      <c r="I14" s="598"/>
      <c r="J14" s="598">
        <v>42369</v>
      </c>
      <c r="K14" s="598"/>
      <c r="L14" s="598"/>
      <c r="M14" s="5"/>
    </row>
    <row r="15" spans="1:13" ht="16.5" customHeight="1">
      <c r="A15" s="592">
        <v>4</v>
      </c>
      <c r="B15" s="593"/>
      <c r="C15" s="596"/>
      <c r="D15" s="596"/>
      <c r="E15" s="596"/>
      <c r="F15" s="597"/>
      <c r="G15" s="598">
        <v>42370</v>
      </c>
      <c r="H15" s="598"/>
      <c r="I15" s="598"/>
      <c r="J15" s="598">
        <v>42460</v>
      </c>
      <c r="K15" s="598"/>
      <c r="L15" s="598"/>
      <c r="M15" s="6"/>
    </row>
    <row r="16" spans="1:13" ht="18.75" customHeight="1">
      <c r="A16" s="599" t="s">
        <v>45</v>
      </c>
      <c r="B16" s="599"/>
      <c r="C16" s="599"/>
      <c r="D16" s="599"/>
      <c r="E16" s="599"/>
      <c r="F16" s="599"/>
      <c r="G16" s="599"/>
      <c r="H16" s="599"/>
      <c r="I16" s="599"/>
      <c r="J16" s="599"/>
      <c r="K16" s="599"/>
      <c r="L16" s="599"/>
      <c r="M16" s="599"/>
    </row>
    <row r="17" spans="1:13" ht="19.5" customHeight="1">
      <c r="A17" s="7" t="s">
        <v>46</v>
      </c>
      <c r="B17" s="7"/>
      <c r="C17" s="7"/>
      <c r="D17" s="7"/>
      <c r="E17" s="7"/>
      <c r="F17" s="7"/>
      <c r="G17" s="8"/>
      <c r="H17" s="7"/>
      <c r="I17" s="7"/>
      <c r="J17" s="9"/>
      <c r="K17" s="7"/>
      <c r="L17" s="7"/>
      <c r="M17" s="7"/>
    </row>
    <row r="18" spans="1:13" ht="14.25" customHeight="1">
      <c r="A18" s="10" t="s">
        <v>169</v>
      </c>
      <c r="G18" s="11"/>
      <c r="H18" s="12" t="s">
        <v>13</v>
      </c>
      <c r="I18" s="13">
        <f>'Ascessment form'!J8</f>
        <v>543213</v>
      </c>
      <c r="J18" s="14"/>
    </row>
    <row r="19" spans="1:13" ht="14.25" customHeight="1">
      <c r="A19" s="15" t="s">
        <v>47</v>
      </c>
      <c r="G19" s="11"/>
      <c r="H19" s="16"/>
      <c r="J19" s="14"/>
    </row>
    <row r="20" spans="1:13" ht="14.25" customHeight="1">
      <c r="A20" s="10" t="s">
        <v>48</v>
      </c>
      <c r="G20" s="11"/>
      <c r="H20" s="12" t="s">
        <v>13</v>
      </c>
      <c r="I20" s="3">
        <v>0</v>
      </c>
      <c r="J20" s="14"/>
    </row>
    <row r="21" spans="1:13" ht="14.25" customHeight="1">
      <c r="A21" s="15" t="s">
        <v>49</v>
      </c>
      <c r="G21" s="11"/>
      <c r="H21" s="12"/>
      <c r="J21" s="14"/>
    </row>
    <row r="22" spans="1:13" ht="14.25" customHeight="1">
      <c r="A22" s="10" t="s">
        <v>48</v>
      </c>
      <c r="G22" s="11"/>
      <c r="H22" s="12" t="s">
        <v>13</v>
      </c>
      <c r="I22" s="3">
        <v>0</v>
      </c>
      <c r="J22" s="14"/>
    </row>
    <row r="23" spans="1:13" ht="14.25" customHeight="1">
      <c r="A23" s="600" t="s">
        <v>50</v>
      </c>
      <c r="B23" s="600"/>
      <c r="C23" s="600"/>
      <c r="D23" s="600"/>
      <c r="E23" s="600"/>
      <c r="G23" s="11"/>
      <c r="H23" s="12"/>
      <c r="J23" s="14"/>
      <c r="L23" s="12" t="s">
        <v>13</v>
      </c>
      <c r="M23" s="18">
        <f>SUM(I18:I22)</f>
        <v>543213</v>
      </c>
    </row>
    <row r="24" spans="1:13" ht="14.25" customHeight="1">
      <c r="A24" s="19" t="s">
        <v>170</v>
      </c>
      <c r="G24" s="11"/>
      <c r="H24" s="12"/>
      <c r="J24" s="14"/>
    </row>
    <row r="25" spans="1:13" ht="14.25" customHeight="1">
      <c r="A25" s="601" t="s">
        <v>408</v>
      </c>
      <c r="B25" s="601"/>
      <c r="C25" s="601"/>
      <c r="G25" s="11"/>
      <c r="H25" s="12" t="s">
        <v>13</v>
      </c>
      <c r="I25" s="20">
        <f>'Ascessment form'!J13</f>
        <v>42355</v>
      </c>
      <c r="J25" s="14"/>
      <c r="L25" s="21" t="s">
        <v>13</v>
      </c>
      <c r="M25" s="20">
        <f>I25</f>
        <v>42355</v>
      </c>
    </row>
    <row r="26" spans="1:13" ht="14.25" customHeight="1">
      <c r="A26" s="3" t="s">
        <v>51</v>
      </c>
      <c r="G26" s="11"/>
      <c r="H26" s="12"/>
      <c r="J26" s="14"/>
      <c r="L26" s="12" t="s">
        <v>13</v>
      </c>
      <c r="M26" s="22">
        <f>M23-M25</f>
        <v>500858</v>
      </c>
    </row>
    <row r="27" spans="1:13" s="23" customFormat="1" ht="14.25" customHeight="1">
      <c r="A27" s="3" t="s">
        <v>52</v>
      </c>
      <c r="B27" s="3"/>
      <c r="C27" s="3"/>
      <c r="D27" s="3"/>
      <c r="E27" s="3"/>
      <c r="F27" s="3"/>
      <c r="G27" s="11"/>
      <c r="H27" s="12"/>
      <c r="I27" s="3"/>
      <c r="J27" s="14"/>
      <c r="K27" s="3"/>
      <c r="L27" s="3"/>
      <c r="M27" s="3"/>
    </row>
    <row r="28" spans="1:13" s="23" customFormat="1" ht="14.25" customHeight="1">
      <c r="A28" s="10" t="s">
        <v>190</v>
      </c>
      <c r="B28" s="3"/>
      <c r="C28" s="3"/>
      <c r="D28" s="3"/>
      <c r="E28" s="3"/>
      <c r="F28" s="3"/>
      <c r="G28" s="11"/>
      <c r="H28" s="12" t="s">
        <v>13</v>
      </c>
      <c r="I28" s="13">
        <v>0</v>
      </c>
      <c r="J28" s="14"/>
      <c r="K28" s="3"/>
      <c r="L28" s="3"/>
      <c r="M28" s="3"/>
    </row>
    <row r="29" spans="1:13" s="23" customFormat="1" ht="14.25" customHeight="1">
      <c r="A29" s="10" t="s">
        <v>138</v>
      </c>
      <c r="B29" s="3"/>
      <c r="C29" s="3"/>
      <c r="D29" s="3"/>
      <c r="E29" s="3"/>
      <c r="F29" s="3"/>
      <c r="G29" s="11"/>
      <c r="H29" s="12" t="s">
        <v>13</v>
      </c>
      <c r="I29" s="13">
        <f>'Ascessment form'!J15</f>
        <v>2400</v>
      </c>
      <c r="J29" s="14"/>
      <c r="K29" s="3"/>
      <c r="L29" s="3"/>
      <c r="M29" s="3"/>
    </row>
    <row r="30" spans="1:13" s="23" customFormat="1" ht="14.25" customHeight="1">
      <c r="A30" s="3" t="s">
        <v>53</v>
      </c>
      <c r="B30" s="3"/>
      <c r="C30" s="3"/>
      <c r="D30" s="3"/>
      <c r="E30" s="3"/>
      <c r="F30" s="3"/>
      <c r="G30" s="11"/>
      <c r="H30" s="12" t="s">
        <v>13</v>
      </c>
      <c r="I30" s="24">
        <f>I28+I29</f>
        <v>2400</v>
      </c>
      <c r="J30" s="14"/>
      <c r="K30" s="3"/>
      <c r="L30" s="25" t="s">
        <v>13</v>
      </c>
      <c r="M30" s="13">
        <f>I30</f>
        <v>2400</v>
      </c>
    </row>
    <row r="31" spans="1:13" s="23" customFormat="1" ht="14.25" customHeight="1">
      <c r="A31" s="19" t="s">
        <v>171</v>
      </c>
      <c r="B31" s="3"/>
      <c r="C31" s="3"/>
      <c r="D31" s="3"/>
      <c r="E31" s="3"/>
      <c r="F31" s="3"/>
      <c r="G31" s="11"/>
      <c r="H31" s="3"/>
      <c r="I31" s="3"/>
      <c r="J31" s="14"/>
      <c r="K31" s="3"/>
      <c r="L31" s="25" t="s">
        <v>13</v>
      </c>
      <c r="M31" s="22">
        <f>M26-M30</f>
        <v>498458</v>
      </c>
    </row>
    <row r="32" spans="1:13" s="23" customFormat="1" ht="14.25" customHeight="1">
      <c r="A32" s="19" t="s">
        <v>269</v>
      </c>
      <c r="B32" s="3"/>
      <c r="C32" s="3"/>
      <c r="D32" s="3"/>
      <c r="E32" s="3"/>
      <c r="F32" s="3"/>
      <c r="G32" s="11"/>
      <c r="H32" s="3"/>
      <c r="I32" s="3"/>
      <c r="J32" s="14"/>
      <c r="K32" s="3"/>
      <c r="L32" s="25" t="s">
        <v>13</v>
      </c>
      <c r="M32" s="210">
        <f>'Ascessment form'!J17+'Ascessment form'!J18</f>
        <v>0</v>
      </c>
    </row>
    <row r="33" spans="1:15" s="23" customFormat="1" ht="14.25" customHeight="1">
      <c r="A33" s="3" t="s">
        <v>54</v>
      </c>
      <c r="B33" s="3"/>
      <c r="C33" s="3"/>
      <c r="D33" s="3"/>
      <c r="E33" s="3"/>
      <c r="F33" s="3"/>
      <c r="G33" s="11"/>
      <c r="H33" s="3"/>
      <c r="I33" s="3"/>
      <c r="J33" s="14"/>
      <c r="K33" s="3"/>
      <c r="L33" s="25" t="s">
        <v>13</v>
      </c>
      <c r="M33" s="22">
        <f>M31+M32</f>
        <v>498458</v>
      </c>
    </row>
    <row r="34" spans="1:15" s="23" customFormat="1" ht="14.25" customHeight="1">
      <c r="A34" s="17" t="s">
        <v>185</v>
      </c>
      <c r="B34" s="17"/>
      <c r="C34" s="17"/>
      <c r="D34" s="17"/>
      <c r="E34" s="17"/>
      <c r="F34" s="17"/>
      <c r="G34" s="26"/>
      <c r="H34" s="17"/>
      <c r="I34" s="17"/>
      <c r="J34" s="27"/>
      <c r="K34" s="17"/>
    </row>
    <row r="35" spans="1:15" s="31" customFormat="1" ht="14.25" customHeight="1">
      <c r="A35" s="84" t="s">
        <v>55</v>
      </c>
      <c r="B35" s="28"/>
      <c r="C35" s="28"/>
      <c r="D35" s="28"/>
      <c r="E35" s="28"/>
      <c r="F35" s="28"/>
      <c r="G35" s="29"/>
      <c r="H35" s="28"/>
      <c r="I35" s="28"/>
      <c r="J35" s="30"/>
      <c r="K35" s="28"/>
      <c r="L35" s="28"/>
      <c r="M35" s="28"/>
      <c r="N35" s="602"/>
      <c r="O35" s="602"/>
    </row>
    <row r="36" spans="1:15" s="23" customFormat="1" ht="14.25" customHeight="1">
      <c r="A36" s="615" t="s">
        <v>332</v>
      </c>
      <c r="B36" s="615"/>
      <c r="C36" s="616"/>
      <c r="D36" s="603" t="s">
        <v>56</v>
      </c>
      <c r="E36" s="603"/>
      <c r="F36" s="604"/>
      <c r="G36" s="8"/>
      <c r="H36" s="607" t="s">
        <v>58</v>
      </c>
      <c r="I36" s="607"/>
      <c r="J36" s="608"/>
      <c r="K36" s="611" t="s">
        <v>57</v>
      </c>
      <c r="L36" s="612"/>
      <c r="M36" s="612"/>
    </row>
    <row r="37" spans="1:15" s="23" customFormat="1" ht="14.25" customHeight="1">
      <c r="A37" s="617"/>
      <c r="B37" s="617"/>
      <c r="C37" s="618"/>
      <c r="D37" s="605"/>
      <c r="E37" s="605"/>
      <c r="F37" s="606"/>
      <c r="G37" s="32"/>
      <c r="H37" s="609"/>
      <c r="I37" s="609"/>
      <c r="J37" s="610"/>
      <c r="K37" s="613"/>
      <c r="L37" s="614"/>
      <c r="M37" s="614"/>
    </row>
    <row r="38" spans="1:15" s="23" customFormat="1" ht="14.25" customHeight="1">
      <c r="A38" s="33" t="s">
        <v>118</v>
      </c>
      <c r="B38" s="3" t="s">
        <v>182</v>
      </c>
      <c r="C38" s="14"/>
      <c r="D38" s="34" t="s">
        <v>13</v>
      </c>
      <c r="E38" s="35">
        <f>'Ascessment form'!H21</f>
        <v>18000</v>
      </c>
      <c r="F38" s="34"/>
      <c r="G38" s="36"/>
      <c r="H38" s="37"/>
      <c r="I38" s="37"/>
      <c r="J38" s="38"/>
      <c r="K38" s="37"/>
      <c r="L38" s="37"/>
      <c r="M38" s="37"/>
    </row>
    <row r="39" spans="1:15" s="23" customFormat="1" ht="14.25" customHeight="1">
      <c r="A39" s="33" t="s">
        <v>127</v>
      </c>
      <c r="B39" s="3" t="s">
        <v>8</v>
      </c>
      <c r="C39" s="14"/>
      <c r="D39" s="39" t="s">
        <v>13</v>
      </c>
      <c r="E39" s="35">
        <f>'Ascessment form'!H22</f>
        <v>5400</v>
      </c>
      <c r="F39" s="39"/>
      <c r="G39" s="41"/>
      <c r="H39" s="42"/>
      <c r="I39" s="42"/>
      <c r="J39" s="43"/>
      <c r="K39" s="42"/>
      <c r="L39" s="42"/>
      <c r="M39" s="42"/>
    </row>
    <row r="40" spans="1:15" s="23" customFormat="1" ht="14.25" customHeight="1">
      <c r="A40" s="33" t="s">
        <v>128</v>
      </c>
      <c r="B40" s="3" t="s">
        <v>26</v>
      </c>
      <c r="C40" s="14"/>
      <c r="D40" s="39" t="s">
        <v>13</v>
      </c>
      <c r="E40" s="35">
        <f>'Ascessment form'!H23</f>
        <v>720</v>
      </c>
      <c r="F40" s="39"/>
      <c r="G40" s="41"/>
      <c r="H40" s="42"/>
      <c r="I40" s="42"/>
      <c r="J40" s="43"/>
      <c r="K40" s="42"/>
      <c r="L40" s="42"/>
      <c r="M40" s="42"/>
    </row>
    <row r="41" spans="1:15" s="23" customFormat="1" ht="14.25" customHeight="1">
      <c r="A41" s="33" t="s">
        <v>129</v>
      </c>
      <c r="B41" s="19" t="s">
        <v>119</v>
      </c>
      <c r="C41" s="14"/>
      <c r="D41" s="39" t="s">
        <v>13</v>
      </c>
      <c r="E41" s="35">
        <f>'Ascessment form'!H24</f>
        <v>0</v>
      </c>
      <c r="F41" s="39"/>
      <c r="G41" s="41"/>
      <c r="H41" s="42"/>
      <c r="I41" s="42"/>
      <c r="J41" s="43"/>
      <c r="K41" s="42"/>
      <c r="L41" s="42"/>
      <c r="M41" s="42"/>
      <c r="N41" s="3"/>
    </row>
    <row r="42" spans="1:15" s="23" customFormat="1" ht="14.25" customHeight="1">
      <c r="A42" s="33" t="s">
        <v>130</v>
      </c>
      <c r="B42" s="3" t="str">
        <f>IF(Data!E71=0," ",Data!C71)</f>
        <v>Tuition fee for 2 children</v>
      </c>
      <c r="C42" s="14"/>
      <c r="D42" s="39" t="s">
        <v>13</v>
      </c>
      <c r="E42" s="35">
        <f>'Ascessment form'!H25</f>
        <v>126000</v>
      </c>
      <c r="F42" s="39"/>
      <c r="G42" s="41"/>
      <c r="H42" s="42"/>
      <c r="I42" s="42"/>
      <c r="J42" s="43"/>
      <c r="K42" s="42"/>
      <c r="L42" s="42"/>
      <c r="M42" s="42"/>
    </row>
    <row r="43" spans="1:15" s="23" customFormat="1" ht="14.25" customHeight="1">
      <c r="A43" s="33" t="s">
        <v>131</v>
      </c>
      <c r="B43" s="3" t="str">
        <f>IF(Data!E72=0," ",Data!C72)</f>
        <v xml:space="preserve"> </v>
      </c>
      <c r="C43" s="14"/>
      <c r="D43" s="39" t="s">
        <v>13</v>
      </c>
      <c r="E43" s="35">
        <f>'Ascessment form'!H26</f>
        <v>0</v>
      </c>
      <c r="F43" s="42"/>
      <c r="G43" s="41"/>
      <c r="H43" s="42"/>
      <c r="I43" s="42"/>
      <c r="J43" s="43"/>
      <c r="K43" s="42"/>
      <c r="L43" s="42"/>
      <c r="M43" s="42"/>
    </row>
    <row r="44" spans="1:15" s="23" customFormat="1" ht="14.25" customHeight="1">
      <c r="A44" s="44" t="s">
        <v>132</v>
      </c>
      <c r="B44" s="3" t="str">
        <f>IF(Data!E73=0," ",Data!C73)</f>
        <v xml:space="preserve"> </v>
      </c>
      <c r="C44" s="14"/>
      <c r="D44" s="39" t="s">
        <v>13</v>
      </c>
      <c r="E44" s="35">
        <f>'Ascessment form'!H27</f>
        <v>0</v>
      </c>
      <c r="F44" s="39"/>
      <c r="G44" s="41"/>
      <c r="H44" s="39"/>
      <c r="I44" s="42"/>
      <c r="J44" s="45"/>
      <c r="K44" s="42"/>
      <c r="L44" s="42"/>
      <c r="M44" s="42"/>
    </row>
    <row r="45" spans="1:15" s="23" customFormat="1" ht="14.25" customHeight="1">
      <c r="A45" s="44" t="s">
        <v>133</v>
      </c>
      <c r="B45" s="3" t="str">
        <f>IF(Data!E74=0," ",Data!C74)</f>
        <v xml:space="preserve"> </v>
      </c>
      <c r="C45" s="14"/>
      <c r="D45" s="39" t="s">
        <v>13</v>
      </c>
      <c r="E45" s="35">
        <f>'Ascessment form'!H28</f>
        <v>0</v>
      </c>
      <c r="F45" s="42"/>
      <c r="G45" s="41"/>
      <c r="H45" s="3"/>
      <c r="I45" s="3"/>
      <c r="J45" s="43"/>
      <c r="K45" s="3"/>
      <c r="L45" s="3"/>
      <c r="M45" s="3"/>
    </row>
    <row r="46" spans="1:15" s="23" customFormat="1" ht="14.25" customHeight="1">
      <c r="A46" s="44"/>
      <c r="B46" s="48" t="s">
        <v>331</v>
      </c>
      <c r="C46" s="14"/>
      <c r="D46" s="39" t="s">
        <v>13</v>
      </c>
      <c r="E46" s="35">
        <f>SUM(E38:E45)</f>
        <v>150120</v>
      </c>
      <c r="F46" s="42"/>
      <c r="G46" s="41"/>
      <c r="H46" s="46" t="s">
        <v>13</v>
      </c>
      <c r="I46" s="40">
        <f>SUM(E38:E45)</f>
        <v>150120</v>
      </c>
      <c r="J46" s="43"/>
      <c r="K46" s="42"/>
      <c r="L46" s="39" t="s">
        <v>13</v>
      </c>
      <c r="M46" s="42">
        <f>IF(I46&gt;150000,150000,I46)</f>
        <v>150000</v>
      </c>
    </row>
    <row r="47" spans="1:15" s="23" customFormat="1" ht="14.25" customHeight="1">
      <c r="A47" s="575" t="s">
        <v>333</v>
      </c>
      <c r="B47" s="575"/>
      <c r="C47" s="576"/>
      <c r="D47" s="39" t="s">
        <v>13</v>
      </c>
      <c r="E47" s="35">
        <f>'Ascessment form'!H29</f>
        <v>0</v>
      </c>
      <c r="F47" s="42"/>
      <c r="G47" s="41"/>
      <c r="H47" s="46" t="s">
        <v>13</v>
      </c>
      <c r="I47" s="40">
        <f>E47</f>
        <v>0</v>
      </c>
      <c r="J47" s="43"/>
      <c r="K47" s="42"/>
      <c r="L47" s="39" t="s">
        <v>13</v>
      </c>
      <c r="M47" s="42">
        <f>I47</f>
        <v>0</v>
      </c>
    </row>
    <row r="48" spans="1:15" s="23" customFormat="1" ht="14.25" customHeight="1">
      <c r="A48" s="575" t="s">
        <v>334</v>
      </c>
      <c r="B48" s="575"/>
      <c r="C48" s="576"/>
      <c r="D48" s="39" t="s">
        <v>13</v>
      </c>
      <c r="E48" s="35">
        <f>'Ascessment form'!H30</f>
        <v>0</v>
      </c>
      <c r="F48" s="42"/>
      <c r="G48" s="41"/>
      <c r="H48" s="46" t="s">
        <v>13</v>
      </c>
      <c r="I48" s="172">
        <f>E48</f>
        <v>0</v>
      </c>
      <c r="J48" s="43"/>
      <c r="K48" s="42"/>
      <c r="L48" s="39" t="s">
        <v>13</v>
      </c>
      <c r="M48" s="47">
        <f>I48</f>
        <v>0</v>
      </c>
    </row>
    <row r="49" spans="1:13" s="23" customFormat="1" ht="14.25" customHeight="1">
      <c r="A49" s="328" t="s">
        <v>121</v>
      </c>
      <c r="B49" s="321"/>
      <c r="C49" s="321"/>
      <c r="D49" s="322"/>
      <c r="E49" s="322"/>
      <c r="F49" s="322"/>
      <c r="G49" s="323"/>
      <c r="H49" s="324"/>
      <c r="I49" s="24">
        <f>SUM(I46:I48)</f>
        <v>150120</v>
      </c>
      <c r="J49" s="325"/>
      <c r="K49" s="322"/>
      <c r="L49" s="324" t="s">
        <v>13</v>
      </c>
      <c r="M49" s="49">
        <f>IF(I49&gt;150000,150000,I49)</f>
        <v>150000</v>
      </c>
    </row>
    <row r="50" spans="1:13" ht="14.25" customHeight="1">
      <c r="A50" s="326" t="s">
        <v>245</v>
      </c>
      <c r="B50" s="327"/>
      <c r="C50" s="327"/>
      <c r="D50" s="327"/>
      <c r="E50" s="327"/>
      <c r="F50" s="327"/>
      <c r="G50" s="327"/>
      <c r="H50" s="327"/>
      <c r="I50" s="327"/>
      <c r="J50" s="327"/>
      <c r="K50" s="327"/>
      <c r="L50" s="327"/>
      <c r="M50" s="327">
        <f>'Ascessment form'!J32</f>
        <v>0</v>
      </c>
    </row>
  </sheetData>
  <sheetProtection password="CF9E" sheet="1" objects="1" scenarios="1" selectLockedCells="1"/>
  <mergeCells count="48">
    <mergeCell ref="A16:M16"/>
    <mergeCell ref="A23:E23"/>
    <mergeCell ref="A25:C25"/>
    <mergeCell ref="N35:O35"/>
    <mergeCell ref="D36:F37"/>
    <mergeCell ref="H36:J37"/>
    <mergeCell ref="K36:M37"/>
    <mergeCell ref="A36:C37"/>
    <mergeCell ref="A14:B14"/>
    <mergeCell ref="C14:F14"/>
    <mergeCell ref="G14:I14"/>
    <mergeCell ref="J14:L14"/>
    <mergeCell ref="A15:B15"/>
    <mergeCell ref="C15:F15"/>
    <mergeCell ref="G15:I15"/>
    <mergeCell ref="J15:L15"/>
    <mergeCell ref="A12:B12"/>
    <mergeCell ref="C12:F12"/>
    <mergeCell ref="G12:I12"/>
    <mergeCell ref="J12:L12"/>
    <mergeCell ref="A13:B13"/>
    <mergeCell ref="C13:F13"/>
    <mergeCell ref="G13:I13"/>
    <mergeCell ref="J13:L13"/>
    <mergeCell ref="A9:M9"/>
    <mergeCell ref="A10:B10"/>
    <mergeCell ref="C10:F10"/>
    <mergeCell ref="G10:L10"/>
    <mergeCell ref="A11:B11"/>
    <mergeCell ref="C11:F11"/>
    <mergeCell ref="G11:I11"/>
    <mergeCell ref="J11:L11"/>
    <mergeCell ref="A47:C47"/>
    <mergeCell ref="A48:C48"/>
    <mergeCell ref="A1:M1"/>
    <mergeCell ref="A2:M2"/>
    <mergeCell ref="A3:M3"/>
    <mergeCell ref="A4:M4"/>
    <mergeCell ref="A5:F5"/>
    <mergeCell ref="G5:M5"/>
    <mergeCell ref="A6:F6"/>
    <mergeCell ref="G6:M6"/>
    <mergeCell ref="A7:C7"/>
    <mergeCell ref="D7:F7"/>
    <mergeCell ref="G7:M7"/>
    <mergeCell ref="A8:C8"/>
    <mergeCell ref="D8:F8"/>
    <mergeCell ref="G8:M8"/>
  </mergeCells>
  <pageMargins left="0.55118110236220474" right="0.55118110236220474" top="0.59055118110236227" bottom="0.62992125984251968" header="0.51181102362204722" footer="0.51181102362204722"/>
  <pageSetup paperSize="9" scale="9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Q134"/>
  <sheetViews>
    <sheetView tabSelected="1" topLeftCell="A40" workbookViewId="0">
      <selection activeCell="B47" sqref="B47:C47"/>
    </sheetView>
  </sheetViews>
  <sheetFormatPr defaultRowHeight="12.75"/>
  <cols>
    <col min="1" max="1" width="6.140625" style="23" customWidth="1"/>
    <col min="2" max="2" width="10.85546875" style="23" customWidth="1"/>
    <col min="3" max="3" width="10" style="23" customWidth="1"/>
    <col min="4" max="4" width="10.28515625" style="23" customWidth="1"/>
    <col min="5" max="5" width="11.85546875" style="23" customWidth="1"/>
    <col min="6" max="6" width="3.140625" style="23" customWidth="1"/>
    <col min="7" max="7" width="8.85546875" style="23" customWidth="1"/>
    <col min="8" max="8" width="3.42578125" style="23" customWidth="1"/>
    <col min="9" max="9" width="10.5703125" style="23" customWidth="1"/>
    <col min="10" max="10" width="4.5703125" style="23" customWidth="1"/>
    <col min="11" max="11" width="11" style="23" customWidth="1"/>
    <col min="12" max="16384" width="9.140625" style="23"/>
  </cols>
  <sheetData>
    <row r="1" spans="1:11" ht="12.75" customHeight="1">
      <c r="A1" s="10" t="s">
        <v>184</v>
      </c>
      <c r="B1" s="3"/>
      <c r="C1" s="3"/>
      <c r="D1" s="3"/>
      <c r="E1" s="3"/>
      <c r="K1" s="122"/>
    </row>
    <row r="2" spans="1:11" ht="22.5" customHeight="1">
      <c r="A2" s="637" t="s">
        <v>189</v>
      </c>
      <c r="B2" s="637"/>
      <c r="C2" s="637"/>
      <c r="D2" s="637"/>
      <c r="E2" s="638"/>
      <c r="F2" s="330" t="s">
        <v>56</v>
      </c>
      <c r="G2" s="330"/>
      <c r="H2" s="639" t="s">
        <v>58</v>
      </c>
      <c r="I2" s="639"/>
      <c r="J2" s="639" t="s">
        <v>57</v>
      </c>
      <c r="K2" s="640"/>
    </row>
    <row r="3" spans="1:11" s="371" customFormat="1" ht="15.75" customHeight="1">
      <c r="A3" s="634" t="s">
        <v>59</v>
      </c>
      <c r="B3" s="634"/>
      <c r="C3" s="641" t="s">
        <v>124</v>
      </c>
      <c r="D3" s="641"/>
      <c r="E3" s="642"/>
      <c r="F3" s="376" t="s">
        <v>13</v>
      </c>
      <c r="G3" s="377">
        <f>'Ascessment form'!H34</f>
        <v>1080</v>
      </c>
      <c r="H3" s="376" t="s">
        <v>13</v>
      </c>
      <c r="I3" s="377">
        <f t="shared" ref="I3:I9" si="0">G3</f>
        <v>1080</v>
      </c>
      <c r="J3" s="376" t="s">
        <v>13</v>
      </c>
      <c r="K3" s="378">
        <f t="shared" ref="K3:K9" si="1">I3</f>
        <v>1080</v>
      </c>
    </row>
    <row r="4" spans="1:11" s="371" customFormat="1" ht="22.5" customHeight="1">
      <c r="A4" s="632" t="s">
        <v>60</v>
      </c>
      <c r="B4" s="632"/>
      <c r="C4" s="635" t="s">
        <v>177</v>
      </c>
      <c r="D4" s="635"/>
      <c r="E4" s="636"/>
      <c r="F4" s="376" t="s">
        <v>13</v>
      </c>
      <c r="G4" s="377">
        <f>'Ascessment form'!H35</f>
        <v>0</v>
      </c>
      <c r="H4" s="376" t="s">
        <v>13</v>
      </c>
      <c r="I4" s="377">
        <f t="shared" si="0"/>
        <v>0</v>
      </c>
      <c r="J4" s="376" t="s">
        <v>13</v>
      </c>
      <c r="K4" s="378">
        <f t="shared" si="1"/>
        <v>0</v>
      </c>
    </row>
    <row r="5" spans="1:11" s="371" customFormat="1" ht="22.5" customHeight="1">
      <c r="A5" s="632" t="s">
        <v>61</v>
      </c>
      <c r="B5" s="632"/>
      <c r="C5" s="622" t="s">
        <v>178</v>
      </c>
      <c r="D5" s="622"/>
      <c r="E5" s="623"/>
      <c r="F5" s="376" t="s">
        <v>13</v>
      </c>
      <c r="G5" s="377">
        <f>'Ascessment form'!H36</f>
        <v>0</v>
      </c>
      <c r="H5" s="376" t="s">
        <v>13</v>
      </c>
      <c r="I5" s="377">
        <f t="shared" si="0"/>
        <v>0</v>
      </c>
      <c r="J5" s="376" t="s">
        <v>13</v>
      </c>
      <c r="K5" s="378">
        <f t="shared" si="1"/>
        <v>0</v>
      </c>
    </row>
    <row r="6" spans="1:11" s="371" customFormat="1" ht="22.5" customHeight="1">
      <c r="A6" s="634" t="s">
        <v>134</v>
      </c>
      <c r="B6" s="634"/>
      <c r="C6" s="622" t="s">
        <v>172</v>
      </c>
      <c r="D6" s="622"/>
      <c r="E6" s="623"/>
      <c r="F6" s="376" t="s">
        <v>13</v>
      </c>
      <c r="G6" s="377">
        <f>'Ascessment form'!H37</f>
        <v>36800</v>
      </c>
      <c r="H6" s="376" t="s">
        <v>13</v>
      </c>
      <c r="I6" s="377">
        <f t="shared" si="0"/>
        <v>36800</v>
      </c>
      <c r="J6" s="376" t="s">
        <v>13</v>
      </c>
      <c r="K6" s="378">
        <f t="shared" si="1"/>
        <v>36800</v>
      </c>
    </row>
    <row r="7" spans="1:11" s="371" customFormat="1" ht="22.5" customHeight="1">
      <c r="A7" s="632" t="s">
        <v>135</v>
      </c>
      <c r="B7" s="632"/>
      <c r="C7" s="635" t="s">
        <v>281</v>
      </c>
      <c r="D7" s="635"/>
      <c r="E7" s="636"/>
      <c r="F7" s="376" t="s">
        <v>13</v>
      </c>
      <c r="G7" s="377">
        <f>'Ascessment form'!H38</f>
        <v>0</v>
      </c>
      <c r="H7" s="376" t="s">
        <v>13</v>
      </c>
      <c r="I7" s="377">
        <f>G7</f>
        <v>0</v>
      </c>
      <c r="J7" s="376" t="s">
        <v>13</v>
      </c>
      <c r="K7" s="378">
        <f t="shared" si="1"/>
        <v>0</v>
      </c>
    </row>
    <row r="8" spans="1:11" s="371" customFormat="1" ht="22.5" customHeight="1">
      <c r="A8" s="632" t="s">
        <v>136</v>
      </c>
      <c r="B8" s="632"/>
      <c r="C8" s="622" t="s">
        <v>282</v>
      </c>
      <c r="D8" s="622"/>
      <c r="E8" s="623"/>
      <c r="F8" s="376" t="s">
        <v>13</v>
      </c>
      <c r="G8" s="377">
        <f>'Ascessment form'!H39</f>
        <v>0</v>
      </c>
      <c r="H8" s="376" t="s">
        <v>13</v>
      </c>
      <c r="I8" s="377">
        <f t="shared" si="0"/>
        <v>0</v>
      </c>
      <c r="J8" s="376" t="s">
        <v>13</v>
      </c>
      <c r="K8" s="378">
        <f t="shared" si="1"/>
        <v>0</v>
      </c>
    </row>
    <row r="9" spans="1:11" s="371" customFormat="1" ht="22.5" customHeight="1">
      <c r="A9" s="632" t="s">
        <v>360</v>
      </c>
      <c r="B9" s="632"/>
      <c r="C9" s="622" t="s">
        <v>355</v>
      </c>
      <c r="D9" s="622"/>
      <c r="E9" s="622"/>
      <c r="F9" s="376" t="s">
        <v>13</v>
      </c>
      <c r="G9" s="377">
        <f>'Ascessment form'!H40</f>
        <v>0</v>
      </c>
      <c r="H9" s="379"/>
      <c r="I9" s="377">
        <f t="shared" si="0"/>
        <v>0</v>
      </c>
      <c r="J9" s="376"/>
      <c r="K9" s="378">
        <f t="shared" si="1"/>
        <v>0</v>
      </c>
    </row>
    <row r="10" spans="1:11" ht="15" customHeight="1">
      <c r="A10" s="633" t="s">
        <v>361</v>
      </c>
      <c r="B10" s="633"/>
      <c r="C10" s="633"/>
      <c r="D10" s="633"/>
      <c r="E10" s="633"/>
      <c r="F10" s="633"/>
      <c r="G10" s="332"/>
      <c r="H10" s="333"/>
      <c r="I10" s="332"/>
      <c r="J10" s="331" t="s">
        <v>13</v>
      </c>
      <c r="K10" s="334">
        <f>SUM(K3:K9)</f>
        <v>37880</v>
      </c>
    </row>
    <row r="11" spans="1:11" ht="15.75" customHeight="1">
      <c r="A11" s="17" t="s">
        <v>62</v>
      </c>
      <c r="B11" s="3"/>
      <c r="C11" s="3"/>
      <c r="D11" s="3"/>
      <c r="E11" s="3"/>
      <c r="F11" s="50"/>
      <c r="G11" s="3"/>
      <c r="H11" s="3"/>
      <c r="I11" s="3"/>
      <c r="J11" s="12" t="s">
        <v>13</v>
      </c>
      <c r="K11" s="51">
        <f>'Form 16(page1)'!M49+K10+'Form 16(page1)'!M50</f>
        <v>187880</v>
      </c>
    </row>
    <row r="12" spans="1:11" ht="15.75" customHeight="1">
      <c r="A12" s="52" t="s">
        <v>63</v>
      </c>
      <c r="B12" s="3"/>
      <c r="C12" s="3"/>
      <c r="D12" s="3"/>
      <c r="E12" s="3"/>
      <c r="F12" s="3"/>
      <c r="G12" s="25"/>
      <c r="H12" s="3"/>
      <c r="I12" s="3"/>
      <c r="J12" s="12" t="s">
        <v>13</v>
      </c>
      <c r="K12" s="13">
        <f>'Form 16(page1)'!M33-'Form 16(page2)'!K11</f>
        <v>310578</v>
      </c>
    </row>
    <row r="13" spans="1:11" ht="15.75" customHeight="1">
      <c r="A13" s="52" t="s">
        <v>64</v>
      </c>
      <c r="B13" s="3"/>
      <c r="C13" s="3"/>
      <c r="D13" s="3"/>
      <c r="E13" s="3"/>
      <c r="F13" s="3"/>
      <c r="G13" s="3"/>
      <c r="H13" s="3"/>
      <c r="I13" s="3"/>
      <c r="J13" s="12" t="s">
        <v>13</v>
      </c>
      <c r="K13" s="13">
        <f>'Ascessment form'!J44</f>
        <v>6058</v>
      </c>
    </row>
    <row r="14" spans="1:11" ht="15.75" customHeight="1">
      <c r="A14" s="52" t="s">
        <v>318</v>
      </c>
      <c r="B14" s="3"/>
      <c r="C14" s="3"/>
      <c r="D14" s="3"/>
      <c r="E14" s="3"/>
      <c r="F14" s="3"/>
      <c r="G14" s="3"/>
      <c r="H14" s="3"/>
      <c r="I14" s="3"/>
      <c r="J14" s="12" t="s">
        <v>13</v>
      </c>
      <c r="K14" s="13">
        <f>'Ascessment form'!J45</f>
        <v>2000</v>
      </c>
    </row>
    <row r="15" spans="1:11" ht="15.75" customHeight="1">
      <c r="A15" s="52" t="s">
        <v>319</v>
      </c>
      <c r="B15" s="3"/>
      <c r="C15" s="3"/>
      <c r="D15" s="3"/>
      <c r="E15" s="3"/>
      <c r="F15" s="3"/>
      <c r="G15" s="3"/>
      <c r="H15" s="3"/>
      <c r="I15" s="3"/>
      <c r="J15" s="12" t="s">
        <v>13</v>
      </c>
      <c r="K15" s="3">
        <v>0</v>
      </c>
    </row>
    <row r="16" spans="1:11" ht="15.75" customHeight="1">
      <c r="A16" s="52" t="s">
        <v>320</v>
      </c>
      <c r="B16" s="3"/>
      <c r="C16" s="3"/>
      <c r="D16" s="3"/>
      <c r="E16" s="3"/>
      <c r="F16" s="3"/>
      <c r="G16" s="3"/>
      <c r="H16" s="3"/>
      <c r="I16" s="3"/>
      <c r="J16" s="12" t="s">
        <v>13</v>
      </c>
      <c r="K16" s="13">
        <f>'Ascessment form'!J47</f>
        <v>122</v>
      </c>
    </row>
    <row r="17" spans="1:11" ht="15.75" customHeight="1">
      <c r="A17" s="52" t="s">
        <v>321</v>
      </c>
      <c r="B17" s="3"/>
      <c r="C17" s="3"/>
      <c r="D17" s="3"/>
      <c r="E17" s="3"/>
      <c r="F17" s="3"/>
      <c r="G17" s="3"/>
      <c r="H17" s="3"/>
      <c r="I17" s="3"/>
      <c r="J17" s="12" t="s">
        <v>13</v>
      </c>
      <c r="K17" s="53">
        <f>K13-K14+K15+K16</f>
        <v>4180</v>
      </c>
    </row>
    <row r="18" spans="1:11" ht="15.75" customHeight="1">
      <c r="A18" s="52" t="s">
        <v>322</v>
      </c>
      <c r="B18" s="3"/>
      <c r="C18" s="3"/>
      <c r="D18" s="3"/>
      <c r="E18" s="3"/>
      <c r="F18" s="3"/>
      <c r="G18" s="3"/>
      <c r="H18" s="3"/>
      <c r="I18" s="3"/>
      <c r="J18" s="12" t="s">
        <v>13</v>
      </c>
      <c r="K18" s="3">
        <v>0</v>
      </c>
    </row>
    <row r="19" spans="1:11" ht="15.75" customHeight="1">
      <c r="A19" s="52" t="s">
        <v>330</v>
      </c>
      <c r="B19" s="3"/>
      <c r="C19" s="3"/>
      <c r="D19" s="3"/>
      <c r="E19" s="3"/>
      <c r="F19" s="3"/>
      <c r="G19" s="3"/>
      <c r="H19" s="3"/>
      <c r="I19" s="3"/>
      <c r="J19" s="12" t="s">
        <v>13</v>
      </c>
      <c r="K19" s="53">
        <f>K17-K18</f>
        <v>4180</v>
      </c>
    </row>
    <row r="20" spans="1:11" ht="15.75" customHeight="1">
      <c r="A20" s="52" t="s">
        <v>323</v>
      </c>
      <c r="B20" s="3"/>
      <c r="C20" s="3"/>
      <c r="D20" s="3"/>
      <c r="E20" s="3"/>
      <c r="F20" s="3"/>
      <c r="G20" s="3"/>
      <c r="H20" s="12"/>
      <c r="I20" s="3"/>
      <c r="J20" s="12" t="s">
        <v>13</v>
      </c>
      <c r="K20" s="13">
        <f>K19</f>
        <v>4180</v>
      </c>
    </row>
    <row r="21" spans="1:11" ht="17.25" customHeight="1">
      <c r="A21" s="19" t="s">
        <v>173</v>
      </c>
      <c r="B21" s="3"/>
      <c r="C21" s="3"/>
      <c r="D21" s="3"/>
      <c r="E21" s="3"/>
      <c r="F21" s="3"/>
      <c r="G21" s="3"/>
      <c r="H21" s="12"/>
      <c r="I21" s="3"/>
      <c r="J21" s="12" t="s">
        <v>13</v>
      </c>
      <c r="K21" s="3">
        <v>0</v>
      </c>
    </row>
    <row r="22" spans="1:11" ht="14.25" customHeight="1">
      <c r="A22" s="3" t="s">
        <v>65</v>
      </c>
      <c r="B22" s="3"/>
      <c r="C22" s="3"/>
      <c r="D22" s="3"/>
      <c r="E22" s="3"/>
      <c r="F22" s="3"/>
      <c r="G22" s="3"/>
      <c r="H22" s="3"/>
      <c r="I22" s="3"/>
      <c r="J22" s="16"/>
      <c r="K22" s="3"/>
    </row>
    <row r="23" spans="1:11" ht="16.5" customHeight="1">
      <c r="A23" s="52" t="s">
        <v>324</v>
      </c>
      <c r="B23" s="3"/>
      <c r="C23" s="3"/>
      <c r="D23" s="3"/>
      <c r="E23" s="3"/>
      <c r="F23" s="3"/>
      <c r="G23" s="3"/>
      <c r="H23" s="3"/>
      <c r="I23" s="3"/>
      <c r="J23" s="12" t="s">
        <v>13</v>
      </c>
      <c r="K23" s="53">
        <f>K19-K20</f>
        <v>0</v>
      </c>
    </row>
    <row r="24" spans="1:11" ht="15">
      <c r="A24" s="625" t="s">
        <v>66</v>
      </c>
      <c r="B24" s="625"/>
      <c r="C24" s="625"/>
      <c r="D24" s="625"/>
      <c r="E24" s="625"/>
      <c r="F24" s="625"/>
      <c r="G24" s="625"/>
      <c r="H24" s="625"/>
      <c r="I24" s="625"/>
      <c r="J24" s="625"/>
      <c r="K24" s="625"/>
    </row>
    <row r="25" spans="1:11">
      <c r="A25" s="624" t="s">
        <v>67</v>
      </c>
      <c r="B25" s="624"/>
      <c r="C25" s="624"/>
      <c r="D25" s="624"/>
      <c r="E25" s="624"/>
      <c r="F25" s="624"/>
      <c r="G25" s="624"/>
      <c r="H25" s="624"/>
      <c r="I25" s="624"/>
      <c r="J25" s="624"/>
      <c r="K25" s="624"/>
    </row>
    <row r="26" spans="1:11" s="57" customFormat="1" ht="25.5" customHeight="1">
      <c r="A26" s="54" t="s">
        <v>68</v>
      </c>
      <c r="B26" s="55" t="s">
        <v>69</v>
      </c>
      <c r="C26" s="55" t="s">
        <v>70</v>
      </c>
      <c r="D26" s="56" t="s">
        <v>283</v>
      </c>
      <c r="E26" s="55" t="s">
        <v>71</v>
      </c>
      <c r="F26" s="627" t="s">
        <v>72</v>
      </c>
      <c r="G26" s="627"/>
      <c r="H26" s="626" t="s">
        <v>73</v>
      </c>
      <c r="I26" s="626"/>
      <c r="J26" s="627" t="s">
        <v>74</v>
      </c>
      <c r="K26" s="627"/>
    </row>
    <row r="27" spans="1:11">
      <c r="A27" s="58"/>
      <c r="B27" s="58" t="s">
        <v>75</v>
      </c>
      <c r="C27" s="58" t="s">
        <v>76</v>
      </c>
      <c r="D27" s="58" t="s">
        <v>77</v>
      </c>
      <c r="E27" s="58" t="s">
        <v>78</v>
      </c>
      <c r="F27" s="628"/>
      <c r="G27" s="628"/>
      <c r="H27" s="367" t="s">
        <v>174</v>
      </c>
      <c r="I27" s="59"/>
      <c r="J27" s="628"/>
      <c r="K27" s="628"/>
    </row>
    <row r="28" spans="1:11" s="371" customFormat="1" ht="12.75" customHeight="1">
      <c r="A28" s="368">
        <v>1</v>
      </c>
      <c r="B28" s="369">
        <f>SalaryParticulars!V6</f>
        <v>0</v>
      </c>
      <c r="C28" s="369">
        <v>0</v>
      </c>
      <c r="D28" s="369">
        <v>0</v>
      </c>
      <c r="E28" s="370">
        <f>SUM(B28:D28)</f>
        <v>0</v>
      </c>
      <c r="F28" s="629"/>
      <c r="G28" s="630"/>
      <c r="H28" s="621"/>
      <c r="I28" s="621"/>
      <c r="J28" s="620"/>
      <c r="K28" s="620"/>
    </row>
    <row r="29" spans="1:11" s="371" customFormat="1" ht="12.75" customHeight="1">
      <c r="A29" s="368">
        <v>2</v>
      </c>
      <c r="B29" s="369">
        <f>SalaryParticulars!V7</f>
        <v>0</v>
      </c>
      <c r="C29" s="369">
        <v>0</v>
      </c>
      <c r="D29" s="369">
        <v>0</v>
      </c>
      <c r="E29" s="370">
        <f t="shared" ref="E29:E38" si="2">SUM(B29:D29)</f>
        <v>0</v>
      </c>
      <c r="F29" s="629"/>
      <c r="G29" s="630"/>
      <c r="H29" s="631"/>
      <c r="I29" s="631"/>
      <c r="J29" s="620"/>
      <c r="K29" s="620"/>
    </row>
    <row r="30" spans="1:11" s="371" customFormat="1" ht="12.75" customHeight="1">
      <c r="A30" s="368">
        <v>3</v>
      </c>
      <c r="B30" s="369">
        <f>SalaryParticulars!V8</f>
        <v>0</v>
      </c>
      <c r="C30" s="369">
        <v>0</v>
      </c>
      <c r="D30" s="369">
        <v>0</v>
      </c>
      <c r="E30" s="370">
        <f t="shared" si="2"/>
        <v>0</v>
      </c>
      <c r="F30" s="629"/>
      <c r="G30" s="630"/>
      <c r="H30" s="631"/>
      <c r="I30" s="631"/>
      <c r="J30" s="620"/>
      <c r="K30" s="620"/>
    </row>
    <row r="31" spans="1:11" s="371" customFormat="1" ht="12.75" customHeight="1">
      <c r="A31" s="368">
        <v>4</v>
      </c>
      <c r="B31" s="369">
        <f>SalaryParticulars!V9</f>
        <v>0</v>
      </c>
      <c r="C31" s="369">
        <v>0</v>
      </c>
      <c r="D31" s="369">
        <v>0</v>
      </c>
      <c r="E31" s="370">
        <f t="shared" si="2"/>
        <v>0</v>
      </c>
      <c r="F31" s="629"/>
      <c r="G31" s="630"/>
      <c r="H31" s="631"/>
      <c r="I31" s="631"/>
      <c r="J31" s="620"/>
      <c r="K31" s="620"/>
    </row>
    <row r="32" spans="1:11" s="371" customFormat="1" ht="12.75" customHeight="1">
      <c r="A32" s="368">
        <v>5</v>
      </c>
      <c r="B32" s="369">
        <f>SalaryParticulars!V10</f>
        <v>0</v>
      </c>
      <c r="C32" s="369">
        <v>0</v>
      </c>
      <c r="D32" s="369">
        <v>0</v>
      </c>
      <c r="E32" s="370">
        <f t="shared" si="2"/>
        <v>0</v>
      </c>
      <c r="F32" s="629"/>
      <c r="G32" s="630"/>
      <c r="H32" s="631"/>
      <c r="I32" s="631"/>
      <c r="J32" s="620"/>
      <c r="K32" s="620"/>
    </row>
    <row r="33" spans="1:11" s="371" customFormat="1" ht="12.75" customHeight="1">
      <c r="A33" s="368">
        <v>6</v>
      </c>
      <c r="B33" s="369">
        <f>SalaryParticulars!V11</f>
        <v>0</v>
      </c>
      <c r="C33" s="369">
        <v>0</v>
      </c>
      <c r="D33" s="369">
        <v>0</v>
      </c>
      <c r="E33" s="370">
        <f t="shared" si="2"/>
        <v>0</v>
      </c>
      <c r="F33" s="629"/>
      <c r="G33" s="630"/>
      <c r="H33" s="631"/>
      <c r="I33" s="631"/>
      <c r="J33" s="620"/>
      <c r="K33" s="620"/>
    </row>
    <row r="34" spans="1:11" s="371" customFormat="1" ht="12.75" customHeight="1">
      <c r="A34" s="368">
        <v>7</v>
      </c>
      <c r="B34" s="369">
        <f>SalaryParticulars!V12</f>
        <v>0</v>
      </c>
      <c r="C34" s="369">
        <v>0</v>
      </c>
      <c r="D34" s="369">
        <v>0</v>
      </c>
      <c r="E34" s="370">
        <f t="shared" si="2"/>
        <v>0</v>
      </c>
      <c r="F34" s="629"/>
      <c r="G34" s="630"/>
      <c r="H34" s="631"/>
      <c r="I34" s="631"/>
      <c r="J34" s="620"/>
      <c r="K34" s="620"/>
    </row>
    <row r="35" spans="1:11" s="371" customFormat="1" ht="12.75" customHeight="1">
      <c r="A35" s="368">
        <v>8</v>
      </c>
      <c r="B35" s="369">
        <f>SalaryParticulars!V13</f>
        <v>0</v>
      </c>
      <c r="C35" s="369">
        <v>0</v>
      </c>
      <c r="D35" s="369">
        <v>0</v>
      </c>
      <c r="E35" s="370">
        <f t="shared" si="2"/>
        <v>0</v>
      </c>
      <c r="F35" s="629"/>
      <c r="G35" s="630"/>
      <c r="H35" s="631"/>
      <c r="I35" s="631"/>
      <c r="J35" s="620"/>
      <c r="K35" s="620"/>
    </row>
    <row r="36" spans="1:11" s="371" customFormat="1" ht="12.75" customHeight="1">
      <c r="A36" s="368">
        <v>9</v>
      </c>
      <c r="B36" s="369">
        <f>SalaryParticulars!V14</f>
        <v>0</v>
      </c>
      <c r="C36" s="369">
        <v>0</v>
      </c>
      <c r="D36" s="369">
        <v>0</v>
      </c>
      <c r="E36" s="370">
        <f t="shared" si="2"/>
        <v>0</v>
      </c>
      <c r="F36" s="629"/>
      <c r="G36" s="630"/>
      <c r="H36" s="631"/>
      <c r="I36" s="631"/>
      <c r="J36" s="620"/>
      <c r="K36" s="620"/>
    </row>
    <row r="37" spans="1:11" s="371" customFormat="1" ht="12.75" customHeight="1">
      <c r="A37" s="368">
        <v>10</v>
      </c>
      <c r="B37" s="369">
        <f>SalaryParticulars!V15</f>
        <v>0</v>
      </c>
      <c r="C37" s="369">
        <v>0</v>
      </c>
      <c r="D37" s="369">
        <v>0</v>
      </c>
      <c r="E37" s="370">
        <f t="shared" si="2"/>
        <v>0</v>
      </c>
      <c r="F37" s="629"/>
      <c r="G37" s="630"/>
      <c r="H37" s="631"/>
      <c r="I37" s="631"/>
      <c r="J37" s="620"/>
      <c r="K37" s="620"/>
    </row>
    <row r="38" spans="1:11" s="371" customFormat="1" ht="12.75" customHeight="1">
      <c r="A38" s="368">
        <v>11</v>
      </c>
      <c r="B38" s="369">
        <f>SalaryParticulars!V16</f>
        <v>0</v>
      </c>
      <c r="C38" s="369">
        <v>0</v>
      </c>
      <c r="D38" s="369">
        <v>0</v>
      </c>
      <c r="E38" s="370">
        <f t="shared" si="2"/>
        <v>0</v>
      </c>
      <c r="F38" s="629"/>
      <c r="G38" s="630"/>
      <c r="H38" s="629"/>
      <c r="I38" s="630"/>
      <c r="J38" s="629"/>
      <c r="K38" s="630"/>
    </row>
    <row r="39" spans="1:11" s="371" customFormat="1" ht="12.75" customHeight="1">
      <c r="A39" s="368">
        <v>12</v>
      </c>
      <c r="B39" s="369">
        <f>'Ascessment form'!J50</f>
        <v>4180</v>
      </c>
      <c r="C39" s="369">
        <v>0</v>
      </c>
      <c r="D39" s="369">
        <v>0</v>
      </c>
      <c r="E39" s="370">
        <f>SUM(B39:D39)</f>
        <v>4180</v>
      </c>
      <c r="F39" s="629"/>
      <c r="G39" s="630"/>
      <c r="H39" s="629"/>
      <c r="I39" s="630"/>
      <c r="J39" s="629"/>
      <c r="K39" s="630"/>
    </row>
    <row r="40" spans="1:11" s="371" customFormat="1" ht="12.75" customHeight="1">
      <c r="A40" s="372" t="s">
        <v>208</v>
      </c>
      <c r="B40" s="373">
        <f>SUM(B28:B39)</f>
        <v>4180</v>
      </c>
      <c r="C40" s="373">
        <f>SUM(C28:C39)</f>
        <v>0</v>
      </c>
      <c r="D40" s="373">
        <f>SUM(D28:D39)</f>
        <v>0</v>
      </c>
      <c r="E40" s="373">
        <f>SUM(E28:E39)</f>
        <v>4180</v>
      </c>
      <c r="F40" s="629"/>
      <c r="G40" s="630"/>
      <c r="H40" s="629"/>
      <c r="I40" s="630"/>
      <c r="J40" s="629"/>
      <c r="K40" s="630"/>
    </row>
    <row r="41" spans="1:11" ht="12.75" customHeight="1">
      <c r="A41" s="644" t="str">
        <f>"               I, "&amp;Data!E105&amp;", son/ daughter of "&amp;Data!E106&amp;" working in the capacity of "&amp;Data!E107&amp;" (designation) do hereby certify that a sum of Rs."&amp;K20&amp;"/- [ Rupees "&amp;B117&amp;" (in words)] has been deducted at source and paid to the credit of the Central Government. I further certify that the information given above is true and correct based on the books of account documents and other available records."</f>
        <v xml:space="preserve">               I, J.RAMACHANDRUDU, son/ daughter of  working in the capacity of MEO, Dhone (designation) do hereby certify that a sum of Rs.4180/- [ Rupees Four thousand One hundred Eighty only (in words)] has been deducted at source and paid to the credit of the Central Government. I further certify that the information given above is true and correct based on the books of account documents and other available records.</v>
      </c>
      <c r="B41" s="644"/>
      <c r="C41" s="644"/>
      <c r="D41" s="644"/>
      <c r="E41" s="644"/>
      <c r="F41" s="644"/>
      <c r="G41" s="644"/>
      <c r="H41" s="644"/>
      <c r="I41" s="644"/>
      <c r="J41" s="644"/>
      <c r="K41" s="644"/>
    </row>
    <row r="42" spans="1:11" ht="12.75" customHeight="1">
      <c r="A42" s="644"/>
      <c r="B42" s="644"/>
      <c r="C42" s="644"/>
      <c r="D42" s="644"/>
      <c r="E42" s="644"/>
      <c r="F42" s="644"/>
      <c r="G42" s="644"/>
      <c r="H42" s="644"/>
      <c r="I42" s="644"/>
      <c r="J42" s="644"/>
      <c r="K42" s="644"/>
    </row>
    <row r="43" spans="1:11" ht="44.25" customHeight="1">
      <c r="A43" s="644"/>
      <c r="B43" s="644"/>
      <c r="C43" s="644"/>
      <c r="D43" s="644"/>
      <c r="E43" s="644"/>
      <c r="F43" s="644"/>
      <c r="G43" s="644"/>
      <c r="H43" s="644"/>
      <c r="I43" s="644"/>
      <c r="J43" s="644"/>
      <c r="K43" s="644"/>
    </row>
    <row r="44" spans="1:11">
      <c r="A44" s="3"/>
      <c r="B44" s="3"/>
      <c r="C44" s="3"/>
      <c r="D44" s="3"/>
      <c r="E44" s="3"/>
      <c r="F44" s="3"/>
      <c r="G44" s="3"/>
      <c r="H44" s="3"/>
    </row>
    <row r="46" spans="1:11">
      <c r="A46" s="19" t="s">
        <v>139</v>
      </c>
      <c r="F46" s="375" t="s">
        <v>111</v>
      </c>
    </row>
    <row r="47" spans="1:11">
      <c r="A47" s="19" t="s">
        <v>140</v>
      </c>
      <c r="B47" s="643"/>
      <c r="C47" s="643"/>
      <c r="F47" s="19" t="s">
        <v>175</v>
      </c>
      <c r="H47" s="619" t="str">
        <f>UPPER(Data!E105)</f>
        <v>J.RAMACHANDRUDU</v>
      </c>
      <c r="I47" s="619"/>
      <c r="J47" s="619"/>
      <c r="K47" s="619"/>
    </row>
    <row r="48" spans="1:11">
      <c r="F48" s="19" t="s">
        <v>176</v>
      </c>
      <c r="H48" s="619" t="str">
        <f>UPPER(Data!E108)</f>
        <v>MEO, DHONE</v>
      </c>
      <c r="I48" s="619"/>
      <c r="J48" s="619"/>
      <c r="K48" s="619"/>
    </row>
    <row r="60" spans="2:2">
      <c r="B60" s="374">
        <v>42185</v>
      </c>
    </row>
    <row r="104" spans="2:17" hidden="1"/>
    <row r="105" spans="2:17" hidden="1">
      <c r="B105" s="169">
        <f>K20</f>
        <v>4180</v>
      </c>
      <c r="C105" s="170">
        <f>(B105-B108)/1000</f>
        <v>4</v>
      </c>
      <c r="D105" s="170"/>
      <c r="E105" s="170"/>
      <c r="F105" s="170"/>
      <c r="G105" s="170"/>
      <c r="H105" s="170"/>
      <c r="I105" s="170"/>
      <c r="J105" s="170"/>
      <c r="K105" s="170"/>
      <c r="L105" s="170"/>
      <c r="M105" s="170"/>
      <c r="N105" s="170"/>
      <c r="O105" s="170">
        <v>1</v>
      </c>
      <c r="P105" s="170" t="s">
        <v>84</v>
      </c>
      <c r="Q105" s="170"/>
    </row>
    <row r="106" spans="2:17" hidden="1">
      <c r="B106" s="170">
        <f>(C105-B107)/100</f>
        <v>0</v>
      </c>
      <c r="C106" s="170">
        <f>B106</f>
        <v>0</v>
      </c>
      <c r="D106" s="170">
        <f>RIGHT(C106,2)*1</f>
        <v>0</v>
      </c>
      <c r="E106" s="170">
        <f>(C106-D106)/100</f>
        <v>0</v>
      </c>
      <c r="F106" s="170">
        <f>(D106-RIGHT(D106,1)*1)/10</f>
        <v>0</v>
      </c>
      <c r="G106" s="170">
        <f>RIGHT(C106,1)*1</f>
        <v>0</v>
      </c>
      <c r="H106" s="170" t="str">
        <f>IF(F106=O106,Q106,IF(F106=O107,Q107,IF(F106=O108,Q108,IF(F106=O109,Q109,IF(F106=O110,Q110,IF(F106=O111,Q111,IF(F106=O112,Q112,IF(F106=O113,Q113," "))))))))</f>
        <v xml:space="preserve"> </v>
      </c>
      <c r="I106" s="170" t="str">
        <f>IF(F106=1," ",IF(G106=O105,P105,IF(G106=O106,P106,IF(G106=O107,P107,IF(G106=O108,P108,IF(G106=O109,P109,IF(G106=O110,P110," ")))))))</f>
        <v xml:space="preserve"> </v>
      </c>
      <c r="J106" s="170" t="str">
        <f>IF(F106=1," ",IF(G106=O111,P111,IF(G106=O112,P112,IF(G106=O113,P113," "))))</f>
        <v xml:space="preserve"> </v>
      </c>
      <c r="K106" s="170" t="str">
        <f>IF(F106=0," ",IF(F106&gt;1," ",IF(G106=O106,P116,IF(G106=O107,P117,IF(G106=O108,P118,IF(G106=O109,P119,IF(G106=O110,P120,IF(G106=O111,P121," "))))))))</f>
        <v xml:space="preserve"> </v>
      </c>
      <c r="L106" s="170" t="str">
        <f>IF(F106=0," ",IF(F106&gt;1," ",IF(G106=O112,P122,IF(G106=O113,P123,IF(G106=O105,P115,IF(G106=0,P114," "))))))</f>
        <v xml:space="preserve"> </v>
      </c>
      <c r="M106" s="170" t="str">
        <f>IF(F106=0," ","lakh")</f>
        <v xml:space="preserve"> </v>
      </c>
      <c r="N106" s="170" t="str">
        <f>IF(G106=0," ",IF(F106&gt;0," ","lakh"))</f>
        <v xml:space="preserve"> </v>
      </c>
      <c r="O106" s="170">
        <v>2</v>
      </c>
      <c r="P106" s="170" t="s">
        <v>85</v>
      </c>
      <c r="Q106" s="170" t="s">
        <v>86</v>
      </c>
    </row>
    <row r="107" spans="2:17" hidden="1">
      <c r="B107" s="170">
        <f>RIGHT(C105,2)*1</f>
        <v>4</v>
      </c>
      <c r="C107" s="170">
        <f>B107</f>
        <v>4</v>
      </c>
      <c r="D107" s="170">
        <f>RIGHT(C107,2)*1</f>
        <v>4</v>
      </c>
      <c r="E107" s="170">
        <f>(C107-D107)/100</f>
        <v>0</v>
      </c>
      <c r="F107" s="170">
        <f>(D107-RIGHT(D107,1)*1)/10</f>
        <v>0</v>
      </c>
      <c r="G107" s="170">
        <f>RIGHT(C107,1)*1</f>
        <v>4</v>
      </c>
      <c r="H107" s="170" t="str">
        <f>IF(F107=O106,Q106,IF(F107=O107,Q107,IF(F107=O108,Q108,IF(F107=O109,Q109,IF(F107=O110,Q110,IF(F107=O111,Q111,IF(F107=O112,Q112,IF(F107=O113,Q113," "))))))))</f>
        <v xml:space="preserve"> </v>
      </c>
      <c r="I107" s="170" t="str">
        <f>IF(F107=1," ",IF(G107=O105,P105,IF(G107=O106,P106,IF(G107=O107,P107,IF(G107=O108,P108,IF(G107=O109,P109,IF(G107=O110,P110," ")))))))</f>
        <v>Four</v>
      </c>
      <c r="J107" s="170" t="str">
        <f>IF(F107=1," ",IF(G107=O111,P111,IF(G107=O112,P112,IF(G107=O113,P113," "))))</f>
        <v xml:space="preserve"> </v>
      </c>
      <c r="K107" s="170" t="str">
        <f>IF(F107=0," ",IF(F107&gt;1," ",IF(G107=O106,P116,IF(G107=O107,P117,IF(G107=O108,P118,IF(G107=O109,P119,IF(G107=O110,P120,IF(G107=O111,P121," "))))))))</f>
        <v xml:space="preserve"> </v>
      </c>
      <c r="L107" s="170" t="str">
        <f>IF(F107=0," ",IF(F107&gt;1," ",IF(G107=O112,P122,IF(G107=O113,P123,IF(G107=O105,P115,IF(G107=0,P114," "))))))</f>
        <v xml:space="preserve"> </v>
      </c>
      <c r="M107" s="170" t="str">
        <f>IF(F107=0," ","thousand")</f>
        <v xml:space="preserve"> </v>
      </c>
      <c r="N107" s="170" t="str">
        <f>IF(G107=0," ",IF(F107&gt;0," ","thousand"))</f>
        <v>thousand</v>
      </c>
      <c r="O107" s="170">
        <v>3</v>
      </c>
      <c r="P107" s="170" t="s">
        <v>87</v>
      </c>
      <c r="Q107" s="170" t="s">
        <v>88</v>
      </c>
    </row>
    <row r="108" spans="2:17" hidden="1">
      <c r="B108" s="170">
        <f>RIGHT(B105,3)*1</f>
        <v>180</v>
      </c>
      <c r="C108" s="170">
        <f>B108</f>
        <v>180</v>
      </c>
      <c r="D108" s="170">
        <f>ROUND((C108-E109)/100,0)</f>
        <v>1</v>
      </c>
      <c r="E108" s="170"/>
      <c r="F108" s="170"/>
      <c r="G108" s="170"/>
      <c r="H108" s="170"/>
      <c r="I108" s="170" t="str">
        <f>IF(D108=0," ",IF(D108=O105,P105,IF(D108=O106,P106,IF(D108=O107,P107,IF(D108=O108,P108,IF(D108=O109,P109,IF(D108=O110,P110," ")))))))</f>
        <v>One</v>
      </c>
      <c r="J108" s="170" t="str">
        <f>IF(D108=0," ",IF(D108=O111,P111,IF(D108=O112,P112,IF(D108=O113,P113," "))))</f>
        <v xml:space="preserve"> </v>
      </c>
      <c r="K108" s="170"/>
      <c r="L108" s="170"/>
      <c r="M108" s="170" t="str">
        <f>IF(D108=0," ","hundred")</f>
        <v>hundred</v>
      </c>
      <c r="N108" s="170"/>
      <c r="O108" s="170">
        <v>4</v>
      </c>
      <c r="P108" s="170" t="s">
        <v>89</v>
      </c>
      <c r="Q108" s="170" t="s">
        <v>90</v>
      </c>
    </row>
    <row r="109" spans="2:17" hidden="1">
      <c r="B109" s="170"/>
      <c r="C109" s="170"/>
      <c r="D109" s="170"/>
      <c r="E109" s="170">
        <f>RIGHT(C108,2)*1</f>
        <v>80</v>
      </c>
      <c r="F109" s="170">
        <f>(E109-RIGHT(E109,1)*1)/10</f>
        <v>8</v>
      </c>
      <c r="G109" s="170">
        <f>RIGHT(C108,1)*1</f>
        <v>0</v>
      </c>
      <c r="H109" s="170" t="str">
        <f>IF(F109=O106,Q106,IF(F109=O107,Q107,IF(F109=O108,Q108,IF(F109=O109,Q109,IF(F109=O110,Q110,IF(F109=O111,Q111,IF(F109=O112,Q112,IF(F109=O113,Q113," "))))))))</f>
        <v xml:space="preserve">Eighty </v>
      </c>
      <c r="I109" s="170" t="str">
        <f>IF(F109=1," ",IF(G109=O105,P105,IF(G109=O106,P106,IF(G109=O107,P107,IF(G109=O108,P108,IF(G109=O109,P109,IF(G109=O110,P110," ")))))))</f>
        <v xml:space="preserve"> </v>
      </c>
      <c r="J109" s="170" t="str">
        <f>IF(F109=1," ",IF(G109=O111,P111,IF(G109=O112,P112,IF(G109=O113,P113," "))))</f>
        <v xml:space="preserve"> </v>
      </c>
      <c r="K109" s="170" t="str">
        <f>IF(F109=0," ",IF(F109&gt;1," ",IF(G109=O106,P116,IF(G109=O107,P117,IF(G109=O108,P118,IF(G109=O109,P119,IF(G109=O110,P120,IF(G109=O111,P121," "))))))))</f>
        <v xml:space="preserve"> </v>
      </c>
      <c r="L109" s="170" t="str">
        <f>IF(F109=0," ",IF(F109&gt;1," ",IF(G109=O112,P122,IF(G109=O113,P123,IF(G109=O105,P115,IF(G109=0,P114," "))))))</f>
        <v xml:space="preserve"> </v>
      </c>
      <c r="M109" s="170"/>
      <c r="N109" s="170"/>
      <c r="O109" s="170">
        <v>5</v>
      </c>
      <c r="P109" s="170" t="s">
        <v>91</v>
      </c>
      <c r="Q109" s="170" t="s">
        <v>92</v>
      </c>
    </row>
    <row r="110" spans="2:17" hidden="1">
      <c r="B110" s="170"/>
      <c r="C110" s="170"/>
      <c r="D110" s="170"/>
      <c r="E110" s="170"/>
      <c r="F110" s="170">
        <f>F109</f>
        <v>8</v>
      </c>
      <c r="G110" s="170">
        <f>G109</f>
        <v>0</v>
      </c>
      <c r="H110" s="170"/>
      <c r="I110" s="170"/>
      <c r="J110" s="170"/>
      <c r="K110" s="170"/>
      <c r="L110" s="170"/>
      <c r="M110" s="170"/>
      <c r="N110" s="170"/>
      <c r="O110" s="170">
        <v>6</v>
      </c>
      <c r="P110" s="170" t="s">
        <v>93</v>
      </c>
      <c r="Q110" s="170" t="s">
        <v>94</v>
      </c>
    </row>
    <row r="111" spans="2:17" hidden="1">
      <c r="B111" s="170"/>
      <c r="C111" s="170"/>
      <c r="D111" s="170"/>
      <c r="E111" s="170"/>
      <c r="F111" s="170"/>
      <c r="G111" s="170"/>
      <c r="H111" s="170"/>
      <c r="I111" s="170"/>
      <c r="J111" s="170"/>
      <c r="K111" s="170"/>
      <c r="L111" s="170"/>
      <c r="M111" s="170"/>
      <c r="N111" s="170"/>
      <c r="O111" s="170">
        <v>7</v>
      </c>
      <c r="P111" s="170" t="s">
        <v>95</v>
      </c>
      <c r="Q111" s="170" t="s">
        <v>96</v>
      </c>
    </row>
    <row r="112" spans="2:17" hidden="1">
      <c r="B112" s="170"/>
      <c r="C112" s="170"/>
      <c r="D112" s="170"/>
      <c r="E112" s="170"/>
      <c r="F112" s="170"/>
      <c r="G112" s="170"/>
      <c r="H112" s="170"/>
      <c r="I112" s="170"/>
      <c r="J112" s="170"/>
      <c r="K112" s="170"/>
      <c r="L112" s="170"/>
      <c r="M112" s="170"/>
      <c r="N112" s="170"/>
      <c r="O112" s="170">
        <v>8</v>
      </c>
      <c r="P112" s="170" t="s">
        <v>97</v>
      </c>
      <c r="Q112" s="170" t="s">
        <v>98</v>
      </c>
    </row>
    <row r="113" spans="2:17" hidden="1">
      <c r="B113" s="170" t="str">
        <f>TRIM(H106&amp;" "&amp;I106&amp;" "&amp;J106&amp;" "&amp;K106&amp;" "&amp;L106&amp;" "&amp;M106&amp;" "&amp;N106)</f>
        <v/>
      </c>
      <c r="C113" s="170"/>
      <c r="D113" s="170"/>
      <c r="E113" s="170"/>
      <c r="F113" s="170"/>
      <c r="G113" s="170"/>
      <c r="H113" s="170"/>
      <c r="I113" s="170"/>
      <c r="J113" s="170"/>
      <c r="K113" s="170"/>
      <c r="L113" s="170"/>
      <c r="M113" s="170"/>
      <c r="N113" s="170"/>
      <c r="O113" s="170">
        <v>9</v>
      </c>
      <c r="P113" s="170" t="s">
        <v>99</v>
      </c>
      <c r="Q113" s="170" t="s">
        <v>100</v>
      </c>
    </row>
    <row r="114" spans="2:17" hidden="1">
      <c r="B114" s="170" t="str">
        <f>TRIM(H107&amp;" "&amp;I107&amp;" "&amp;J107&amp;" "&amp;K107&amp;" "&amp;L107&amp;" "&amp;M107&amp;" "&amp;N107)</f>
        <v>Four thousand</v>
      </c>
      <c r="C114" s="170"/>
      <c r="D114" s="170"/>
      <c r="E114" s="170"/>
      <c r="F114" s="170"/>
      <c r="G114" s="170"/>
      <c r="H114" s="170"/>
      <c r="I114" s="170"/>
      <c r="J114" s="170"/>
      <c r="K114" s="170"/>
      <c r="L114" s="170"/>
      <c r="M114" s="170"/>
      <c r="N114" s="170"/>
      <c r="O114" s="170">
        <v>10</v>
      </c>
      <c r="P114" s="170" t="s">
        <v>101</v>
      </c>
      <c r="Q114" s="170"/>
    </row>
    <row r="115" spans="2:17" hidden="1">
      <c r="B115" s="170" t="str">
        <f>TRIM(H108&amp;" "&amp;I108&amp;" "&amp;J108&amp;" "&amp;K108&amp;" "&amp;L108&amp;" "&amp;M108&amp;" "&amp;N108)</f>
        <v>One hundred</v>
      </c>
      <c r="C115" s="170"/>
      <c r="D115" s="170"/>
      <c r="E115" s="170"/>
      <c r="F115" s="170"/>
      <c r="G115" s="170"/>
      <c r="H115" s="170"/>
      <c r="I115" s="170"/>
      <c r="J115" s="170"/>
      <c r="K115" s="170"/>
      <c r="L115" s="170"/>
      <c r="M115" s="170"/>
      <c r="N115" s="170"/>
      <c r="O115" s="170">
        <v>11</v>
      </c>
      <c r="P115" s="170" t="s">
        <v>102</v>
      </c>
      <c r="Q115" s="170"/>
    </row>
    <row r="116" spans="2:17" hidden="1">
      <c r="B116" s="170" t="str">
        <f>TRIM(H109&amp;" "&amp;I109&amp;" "&amp;J109&amp;" "&amp;K109&amp;" "&amp;L109)</f>
        <v>Eighty</v>
      </c>
      <c r="C116" s="170"/>
      <c r="D116" s="170"/>
      <c r="E116" s="170"/>
      <c r="F116" s="170"/>
      <c r="G116" s="170"/>
      <c r="H116" s="170"/>
      <c r="I116" s="170"/>
      <c r="J116" s="170"/>
      <c r="K116" s="170"/>
      <c r="L116" s="170"/>
      <c r="M116" s="170"/>
      <c r="N116" s="170"/>
      <c r="O116" s="170">
        <v>12</v>
      </c>
      <c r="P116" s="170" t="s">
        <v>103</v>
      </c>
      <c r="Q116" s="170"/>
    </row>
    <row r="117" spans="2:17" hidden="1">
      <c r="B117" s="170" t="str">
        <f>IF(B105&gt;0,TRIM(B113&amp;" "&amp;B114&amp;" "&amp;B115&amp;" "&amp;B116)&amp;" only","Zero only")</f>
        <v>Four thousand One hundred Eighty only</v>
      </c>
      <c r="C117" s="170"/>
      <c r="D117" s="170"/>
      <c r="E117" s="170"/>
      <c r="F117" s="170"/>
      <c r="G117" s="170"/>
      <c r="H117" s="170"/>
      <c r="I117" s="170"/>
      <c r="J117" s="170"/>
      <c r="K117" s="170"/>
      <c r="L117" s="170"/>
      <c r="M117" s="170"/>
      <c r="N117" s="170"/>
      <c r="O117" s="170">
        <v>13</v>
      </c>
      <c r="P117" s="170" t="s">
        <v>104</v>
      </c>
      <c r="Q117" s="170"/>
    </row>
    <row r="118" spans="2:17" hidden="1">
      <c r="B118" s="170"/>
      <c r="C118" s="170"/>
      <c r="D118" s="170"/>
      <c r="E118" s="170"/>
      <c r="F118" s="170"/>
      <c r="G118" s="170"/>
      <c r="H118" s="170"/>
      <c r="I118" s="170"/>
      <c r="J118" s="170"/>
      <c r="K118" s="170"/>
      <c r="L118" s="170"/>
      <c r="M118" s="170"/>
      <c r="N118" s="170"/>
      <c r="O118" s="170">
        <v>14</v>
      </c>
      <c r="P118" s="170" t="s">
        <v>105</v>
      </c>
      <c r="Q118" s="170"/>
    </row>
    <row r="119" spans="2:17" hidden="1">
      <c r="B119" s="170"/>
      <c r="C119" s="170"/>
      <c r="D119" s="170"/>
      <c r="E119" s="170"/>
      <c r="F119" s="170"/>
      <c r="G119" s="170"/>
      <c r="H119" s="170"/>
      <c r="I119" s="170"/>
      <c r="J119" s="170"/>
      <c r="K119" s="170"/>
      <c r="L119" s="170"/>
      <c r="M119" s="170"/>
      <c r="N119" s="170"/>
      <c r="O119" s="170">
        <v>15</v>
      </c>
      <c r="P119" s="170" t="s">
        <v>106</v>
      </c>
      <c r="Q119" s="170"/>
    </row>
    <row r="120" spans="2:17" hidden="1">
      <c r="B120" s="170"/>
      <c r="C120" s="170"/>
      <c r="D120" s="170"/>
      <c r="E120" s="170"/>
      <c r="F120" s="170"/>
      <c r="G120" s="170"/>
      <c r="H120" s="170"/>
      <c r="I120" s="170"/>
      <c r="J120" s="170"/>
      <c r="K120" s="170"/>
      <c r="L120" s="170"/>
      <c r="M120" s="170"/>
      <c r="N120" s="170"/>
      <c r="O120" s="170">
        <v>16</v>
      </c>
      <c r="P120" s="170" t="s">
        <v>107</v>
      </c>
      <c r="Q120" s="170"/>
    </row>
    <row r="121" spans="2:17" hidden="1">
      <c r="B121" s="170"/>
      <c r="C121" s="170"/>
      <c r="D121" s="170"/>
      <c r="E121" s="170"/>
      <c r="F121" s="170"/>
      <c r="G121" s="170"/>
      <c r="H121" s="170"/>
      <c r="I121" s="170"/>
      <c r="J121" s="170"/>
      <c r="K121" s="170"/>
      <c r="L121" s="170"/>
      <c r="M121" s="170"/>
      <c r="N121" s="170"/>
      <c r="O121" s="170">
        <v>17</v>
      </c>
      <c r="P121" s="170" t="s">
        <v>108</v>
      </c>
      <c r="Q121" s="170"/>
    </row>
    <row r="122" spans="2:17" hidden="1">
      <c r="B122" s="170"/>
      <c r="C122" s="170"/>
      <c r="D122" s="170"/>
      <c r="E122" s="170"/>
      <c r="F122" s="170"/>
      <c r="G122" s="170"/>
      <c r="H122" s="170"/>
      <c r="I122" s="170"/>
      <c r="J122" s="170"/>
      <c r="K122" s="170"/>
      <c r="L122" s="170"/>
      <c r="M122" s="170"/>
      <c r="N122" s="170"/>
      <c r="O122" s="170">
        <v>18</v>
      </c>
      <c r="P122" s="170" t="s">
        <v>109</v>
      </c>
      <c r="Q122" s="170"/>
    </row>
    <row r="123" spans="2:17" hidden="1">
      <c r="B123" s="170"/>
      <c r="C123" s="170"/>
      <c r="D123" s="170"/>
      <c r="E123" s="170"/>
      <c r="F123" s="170"/>
      <c r="G123" s="170"/>
      <c r="H123" s="170"/>
      <c r="I123" s="170"/>
      <c r="J123" s="170"/>
      <c r="K123" s="170"/>
      <c r="L123" s="170"/>
      <c r="M123" s="170"/>
      <c r="N123" s="170"/>
      <c r="O123" s="170">
        <v>19</v>
      </c>
      <c r="P123" s="170" t="s">
        <v>110</v>
      </c>
      <c r="Q123" s="170"/>
    </row>
    <row r="124" spans="2:17" hidden="1">
      <c r="B124" s="170"/>
      <c r="C124" s="170"/>
      <c r="D124" s="170"/>
      <c r="E124" s="170"/>
      <c r="F124" s="170"/>
      <c r="G124" s="170"/>
      <c r="H124" s="170"/>
      <c r="I124" s="170"/>
      <c r="J124" s="170"/>
      <c r="K124" s="170"/>
      <c r="L124" s="170"/>
      <c r="M124" s="170"/>
      <c r="N124" s="170"/>
      <c r="O124" s="170">
        <v>20</v>
      </c>
      <c r="P124" s="170" t="s">
        <v>86</v>
      </c>
      <c r="Q124" s="170"/>
    </row>
    <row r="125" spans="2:17" hidden="1">
      <c r="B125" s="170"/>
      <c r="C125" s="170"/>
      <c r="D125" s="170"/>
      <c r="E125" s="170"/>
      <c r="F125" s="170"/>
      <c r="G125" s="170"/>
      <c r="H125" s="170"/>
      <c r="I125" s="170"/>
      <c r="J125" s="170"/>
      <c r="K125" s="170"/>
      <c r="L125" s="170"/>
      <c r="M125" s="170"/>
      <c r="N125" s="170"/>
      <c r="O125" s="170">
        <v>30</v>
      </c>
      <c r="P125" s="170" t="s">
        <v>88</v>
      </c>
      <c r="Q125" s="170"/>
    </row>
    <row r="126" spans="2:17" hidden="1">
      <c r="B126" s="170"/>
      <c r="C126" s="170"/>
      <c r="D126" s="170"/>
      <c r="E126" s="170"/>
      <c r="F126" s="170"/>
      <c r="G126" s="170"/>
      <c r="H126" s="170"/>
      <c r="I126" s="170"/>
      <c r="J126" s="170"/>
      <c r="K126" s="170"/>
      <c r="L126" s="170"/>
      <c r="M126" s="170"/>
      <c r="N126" s="170"/>
      <c r="O126" s="170">
        <v>40</v>
      </c>
      <c r="P126" s="170" t="s">
        <v>90</v>
      </c>
      <c r="Q126" s="170"/>
    </row>
    <row r="127" spans="2:17" hidden="1">
      <c r="B127" s="170"/>
      <c r="C127" s="170"/>
      <c r="D127" s="170"/>
      <c r="E127" s="170"/>
      <c r="F127" s="170"/>
      <c r="G127" s="170"/>
      <c r="H127" s="170"/>
      <c r="I127" s="170"/>
      <c r="J127" s="170"/>
      <c r="K127" s="170"/>
      <c r="L127" s="170"/>
      <c r="M127" s="170"/>
      <c r="N127" s="170"/>
      <c r="O127" s="170">
        <v>50</v>
      </c>
      <c r="P127" s="170" t="s">
        <v>92</v>
      </c>
      <c r="Q127" s="170"/>
    </row>
    <row r="128" spans="2:17" hidden="1">
      <c r="B128" s="170"/>
      <c r="C128" s="170"/>
      <c r="D128" s="170"/>
      <c r="E128" s="170"/>
      <c r="F128" s="170"/>
      <c r="G128" s="170"/>
      <c r="H128" s="170"/>
      <c r="I128" s="170"/>
      <c r="J128" s="170"/>
      <c r="K128" s="170"/>
      <c r="L128" s="170"/>
      <c r="M128" s="170"/>
      <c r="N128" s="170"/>
      <c r="O128" s="170">
        <v>60</v>
      </c>
      <c r="P128" s="170" t="s">
        <v>94</v>
      </c>
      <c r="Q128" s="170"/>
    </row>
    <row r="129" spans="2:17" hidden="1">
      <c r="B129" s="170"/>
      <c r="C129" s="170"/>
      <c r="D129" s="170"/>
      <c r="E129" s="170"/>
      <c r="F129" s="170"/>
      <c r="G129" s="170"/>
      <c r="H129" s="170"/>
      <c r="I129" s="170"/>
      <c r="J129" s="170"/>
      <c r="K129" s="170"/>
      <c r="L129" s="170"/>
      <c r="M129" s="170"/>
      <c r="N129" s="170"/>
      <c r="O129" s="170">
        <v>70</v>
      </c>
      <c r="P129" s="170" t="s">
        <v>96</v>
      </c>
      <c r="Q129" s="170"/>
    </row>
    <row r="130" spans="2:17" hidden="1">
      <c r="B130" s="170"/>
      <c r="C130" s="170"/>
      <c r="D130" s="170"/>
      <c r="E130" s="170"/>
      <c r="F130" s="170"/>
      <c r="G130" s="170"/>
      <c r="H130" s="170"/>
      <c r="I130" s="170"/>
      <c r="J130" s="170"/>
      <c r="K130" s="170"/>
      <c r="L130" s="170"/>
      <c r="M130" s="170"/>
      <c r="N130" s="170"/>
      <c r="O130" s="170">
        <v>80</v>
      </c>
      <c r="P130" s="170" t="s">
        <v>98</v>
      </c>
      <c r="Q130" s="170"/>
    </row>
    <row r="131" spans="2:17" hidden="1">
      <c r="B131" s="170"/>
      <c r="C131" s="170"/>
      <c r="D131" s="170"/>
      <c r="E131" s="170"/>
      <c r="F131" s="170"/>
      <c r="G131" s="170"/>
      <c r="H131" s="170"/>
      <c r="I131" s="170"/>
      <c r="J131" s="170"/>
      <c r="K131" s="170"/>
      <c r="L131" s="170"/>
      <c r="M131" s="170"/>
      <c r="N131" s="170"/>
      <c r="O131" s="170">
        <v>90</v>
      </c>
      <c r="P131" s="170" t="s">
        <v>100</v>
      </c>
      <c r="Q131" s="170"/>
    </row>
    <row r="132" spans="2:17" hidden="1"/>
    <row r="133" spans="2:17" hidden="1"/>
    <row r="134" spans="2:17" hidden="1"/>
  </sheetData>
  <sheetProtection password="C05E" sheet="1" objects="1" scenarios="1" selectLockedCells="1"/>
  <mergeCells count="66">
    <mergeCell ref="H38:I38"/>
    <mergeCell ref="J38:K38"/>
    <mergeCell ref="F36:G36"/>
    <mergeCell ref="H36:I36"/>
    <mergeCell ref="J36:K36"/>
    <mergeCell ref="F37:G37"/>
    <mergeCell ref="H37:I37"/>
    <mergeCell ref="J37:K37"/>
    <mergeCell ref="F30:G30"/>
    <mergeCell ref="H30:I30"/>
    <mergeCell ref="J30:K30"/>
    <mergeCell ref="J26:K27"/>
    <mergeCell ref="B47:C47"/>
    <mergeCell ref="A41:K43"/>
    <mergeCell ref="J39:K39"/>
    <mergeCell ref="F40:G40"/>
    <mergeCell ref="H40:I40"/>
    <mergeCell ref="J40:K40"/>
    <mergeCell ref="F39:G39"/>
    <mergeCell ref="H39:I39"/>
    <mergeCell ref="F38:G38"/>
    <mergeCell ref="F35:G35"/>
    <mergeCell ref="H35:I35"/>
    <mergeCell ref="J35:K35"/>
    <mergeCell ref="J31:K31"/>
    <mergeCell ref="F32:G32"/>
    <mergeCell ref="H33:I33"/>
    <mergeCell ref="J33:K33"/>
    <mergeCell ref="F34:G34"/>
    <mergeCell ref="H32:I32"/>
    <mergeCell ref="J32:K32"/>
    <mergeCell ref="F33:G33"/>
    <mergeCell ref="H34:I34"/>
    <mergeCell ref="A2:E2"/>
    <mergeCell ref="J2:K2"/>
    <mergeCell ref="A3:B3"/>
    <mergeCell ref="A4:B4"/>
    <mergeCell ref="C4:E4"/>
    <mergeCell ref="C3:E3"/>
    <mergeCell ref="H2:I2"/>
    <mergeCell ref="A8:B8"/>
    <mergeCell ref="A10:F10"/>
    <mergeCell ref="A9:B9"/>
    <mergeCell ref="C9:E9"/>
    <mergeCell ref="C5:E5"/>
    <mergeCell ref="A6:B6"/>
    <mergeCell ref="C6:E6"/>
    <mergeCell ref="A7:B7"/>
    <mergeCell ref="C7:E7"/>
    <mergeCell ref="A5:B5"/>
    <mergeCell ref="H47:K47"/>
    <mergeCell ref="H48:K48"/>
    <mergeCell ref="J28:K28"/>
    <mergeCell ref="H28:I28"/>
    <mergeCell ref="C8:E8"/>
    <mergeCell ref="J29:K29"/>
    <mergeCell ref="A25:K25"/>
    <mergeCell ref="A24:K24"/>
    <mergeCell ref="H26:I26"/>
    <mergeCell ref="F26:G27"/>
    <mergeCell ref="F28:G28"/>
    <mergeCell ref="F29:G29"/>
    <mergeCell ref="H29:I29"/>
    <mergeCell ref="J34:K34"/>
    <mergeCell ref="F31:G31"/>
    <mergeCell ref="H31:I31"/>
  </mergeCells>
  <pageMargins left="0.47244094488188976" right="0.47244094488188976" top="0.51181102362204722" bottom="0.51181102362204722" header="0.43307086614173229" footer="0.3937007874015748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Data</vt:lpstr>
      <vt:lpstr>SalaryParticulars</vt:lpstr>
      <vt:lpstr>Ascessment form</vt:lpstr>
      <vt:lpstr>house rent reciept</vt:lpstr>
      <vt:lpstr>Form 16(page1)</vt:lpstr>
      <vt:lpstr>Form 16(page2)</vt:lpstr>
      <vt:lpstr>'Ascessment form'!Print_Area</vt:lpstr>
      <vt:lpstr>'Form 16(page1)'!Print_Area</vt:lpstr>
      <vt:lpstr>'house rent reciept'!Print_Area</vt:lpstr>
      <vt:lpstr>SalaryParticulars!Print_Area</vt:lpstr>
    </vt:vector>
  </TitlesOfParts>
  <Company>S.R.R.Z.P.H.SCHOOL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S.R.R.Z.P.H.SCHOOL. NUZVID</dc:creator>
  <cp:lastModifiedBy>venu</cp:lastModifiedBy>
  <cp:lastPrinted>2016-02-11T14:47:44Z</cp:lastPrinted>
  <dcterms:created xsi:type="dcterms:W3CDTF">1998-01-06T02:05:34Z</dcterms:created>
  <dcterms:modified xsi:type="dcterms:W3CDTF">2016-02-11T14:48:39Z</dcterms:modified>
</cp:coreProperties>
</file>